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4955" windowHeight="7680"/>
  </bookViews>
  <sheets>
    <sheet name="Aug-Beer" sheetId="1" r:id="rId1"/>
    <sheet name="Aug-Wine" sheetId="2" r:id="rId2"/>
  </sheets>
  <definedNames>
    <definedName name="_xlnm.Print_Titles" localSheetId="0">'Aug-Beer'!$1:$3</definedName>
    <definedName name="_xlnm.Print_Titles" localSheetId="1">'Aug-Wine'!$1:$3</definedName>
  </definedNames>
  <calcPr calcId="145621" iterate="1"/>
</workbook>
</file>

<file path=xl/calcChain.xml><?xml version="1.0" encoding="utf-8"?>
<calcChain xmlns="http://schemas.openxmlformats.org/spreadsheetml/2006/main">
  <c r="H2276" i="2" l="1"/>
  <c r="F2276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E2229" i="2"/>
  <c r="E2276" i="2" s="1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G2167" i="2"/>
  <c r="G2276" i="2" s="1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3" i="2"/>
  <c r="F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G2062" i="2"/>
  <c r="I2062" i="2" s="1"/>
  <c r="E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E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G1933" i="2"/>
  <c r="I1933" i="2" s="1"/>
  <c r="E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G1914" i="2"/>
  <c r="I1914" i="2" s="1"/>
  <c r="E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G1888" i="2"/>
  <c r="I1888" i="2" s="1"/>
  <c r="F1888" i="2"/>
  <c r="E1888" i="2"/>
  <c r="I1887" i="2"/>
  <c r="I1886" i="2"/>
  <c r="I1885" i="2"/>
  <c r="I1884" i="2"/>
  <c r="I1883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G1653" i="2"/>
  <c r="E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G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G1555" i="2"/>
  <c r="I1555" i="2" s="1"/>
  <c r="E1555" i="2"/>
  <c r="I1554" i="2"/>
  <c r="I1553" i="2"/>
  <c r="I1552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0" i="2"/>
  <c r="I1449" i="2"/>
  <c r="I1448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F1388" i="2"/>
  <c r="E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G1348" i="2"/>
  <c r="I1348" i="2" s="1"/>
  <c r="E1348" i="2"/>
  <c r="I1347" i="2"/>
  <c r="I1346" i="2"/>
  <c r="I1345" i="2"/>
  <c r="I1344" i="2"/>
  <c r="I1343" i="2"/>
  <c r="I1342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G1242" i="2"/>
  <c r="I1242" i="2" s="1"/>
  <c r="E1242" i="2"/>
  <c r="I1241" i="2"/>
  <c r="I1240" i="2"/>
  <c r="I1239" i="2"/>
  <c r="I1238" i="2"/>
  <c r="I1237" i="2"/>
  <c r="I1236" i="2"/>
  <c r="I1235" i="2"/>
  <c r="I1234" i="2"/>
  <c r="I1233" i="2"/>
  <c r="I1232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E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G1161" i="2"/>
  <c r="I1161" i="2" s="1"/>
  <c r="E1161" i="2"/>
  <c r="I1160" i="2"/>
  <c r="I1159" i="2"/>
  <c r="I1158" i="2"/>
  <c r="I1157" i="2"/>
  <c r="I1156" i="2"/>
  <c r="I1155" i="2"/>
  <c r="I1154" i="2"/>
  <c r="I1153" i="2"/>
  <c r="I1152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7" i="2"/>
  <c r="I1116" i="2"/>
  <c r="I1115" i="2"/>
  <c r="I1114" i="2"/>
  <c r="I1113" i="2"/>
  <c r="I1111" i="2"/>
  <c r="I1110" i="2"/>
  <c r="I1109" i="2"/>
  <c r="I1108" i="2"/>
  <c r="I1107" i="2"/>
  <c r="I1106" i="2"/>
  <c r="I1105" i="2"/>
  <c r="I1104" i="2"/>
  <c r="I1103" i="2"/>
  <c r="I1102" i="2"/>
  <c r="I1101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3" i="2"/>
  <c r="I1042" i="2"/>
  <c r="I1041" i="2"/>
  <c r="G1040" i="2"/>
  <c r="I1040" i="2" s="1"/>
  <c r="E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G1001" i="2"/>
  <c r="I1001" i="2" s="1"/>
  <c r="E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F884" i="2"/>
  <c r="E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G833" i="2"/>
  <c r="I833" i="2" s="1"/>
  <c r="E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G799" i="2"/>
  <c r="I799" i="2" s="1"/>
  <c r="E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8" i="2"/>
  <c r="I777" i="2"/>
  <c r="I776" i="2"/>
  <c r="I775" i="2"/>
  <c r="I774" i="2"/>
  <c r="I773" i="2"/>
  <c r="I772" i="2"/>
  <c r="I771" i="2"/>
  <c r="I770" i="2"/>
  <c r="I768" i="2"/>
  <c r="I767" i="2"/>
  <c r="I766" i="2"/>
  <c r="I765" i="2"/>
  <c r="I764" i="2"/>
  <c r="I763" i="2"/>
  <c r="G762" i="2"/>
  <c r="I762" i="2" s="1"/>
  <c r="E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G720" i="2"/>
  <c r="I720" i="2" s="1"/>
  <c r="E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F650" i="2"/>
  <c r="E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F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G592" i="2"/>
  <c r="I592" i="2" s="1"/>
  <c r="E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G520" i="2"/>
  <c r="I520" i="2" s="1"/>
  <c r="E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E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G339" i="2"/>
  <c r="I339" i="2" s="1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G243" i="2"/>
  <c r="I243" i="2" s="1"/>
  <c r="F243" i="2"/>
  <c r="E243" i="2"/>
  <c r="I242" i="2"/>
  <c r="I241" i="2"/>
  <c r="I240" i="2"/>
  <c r="E240" i="2"/>
  <c r="I239" i="2"/>
  <c r="I238" i="2"/>
  <c r="I237" i="2"/>
  <c r="I236" i="2"/>
  <c r="G235" i="2"/>
  <c r="I235" i="2" s="1"/>
  <c r="E235" i="2"/>
  <c r="I234" i="2"/>
  <c r="I233" i="2"/>
  <c r="I232" i="2"/>
  <c r="I231" i="2"/>
  <c r="I230" i="2"/>
  <c r="I229" i="2"/>
  <c r="I228" i="2"/>
  <c r="I227" i="2"/>
  <c r="I226" i="2"/>
  <c r="I225" i="2"/>
  <c r="I223" i="2"/>
  <c r="I222" i="2"/>
  <c r="I221" i="2"/>
  <c r="I220" i="2"/>
  <c r="I219" i="2"/>
  <c r="I218" i="2"/>
  <c r="I217" i="2"/>
  <c r="I216" i="2"/>
  <c r="I215" i="2"/>
  <c r="G214" i="2"/>
  <c r="I214" i="2" s="1"/>
  <c r="E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09" i="2"/>
  <c r="I108" i="2"/>
  <c r="I107" i="2"/>
  <c r="G106" i="2"/>
  <c r="I106" i="2" s="1"/>
  <c r="E106" i="2"/>
  <c r="I105" i="2"/>
  <c r="I104" i="2"/>
  <c r="I103" i="2"/>
  <c r="I102" i="2"/>
  <c r="I100" i="2"/>
  <c r="I99" i="2"/>
  <c r="I98" i="2"/>
  <c r="I97" i="2"/>
  <c r="I96" i="2"/>
  <c r="I95" i="2"/>
  <c r="G94" i="2"/>
  <c r="I94" i="2" s="1"/>
  <c r="F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2096" i="2" l="1"/>
  <c r="E2096" i="2"/>
  <c r="F1914" i="2"/>
  <c r="F2096" i="2" s="1"/>
  <c r="I2167" i="2"/>
  <c r="I2276" i="2" s="1"/>
  <c r="F450" i="1" l="1"/>
  <c r="E450" i="1"/>
  <c r="G444" i="1"/>
  <c r="G443" i="1"/>
  <c r="G442" i="1"/>
  <c r="G440" i="1"/>
  <c r="G434" i="1"/>
  <c r="G432" i="1"/>
  <c r="G431" i="1"/>
  <c r="G430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3" i="1"/>
  <c r="G409" i="1"/>
  <c r="G407" i="1"/>
  <c r="G402" i="1"/>
  <c r="G399" i="1"/>
  <c r="G395" i="1"/>
  <c r="G394" i="1"/>
  <c r="F389" i="1"/>
  <c r="E389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0" i="1"/>
  <c r="G359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3" i="1"/>
  <c r="G342" i="1"/>
  <c r="G340" i="1"/>
  <c r="G339" i="1"/>
  <c r="G338" i="1"/>
  <c r="G337" i="1"/>
  <c r="G336" i="1"/>
  <c r="G335" i="1"/>
  <c r="G334" i="1"/>
  <c r="G332" i="1"/>
  <c r="G331" i="1"/>
  <c r="G330" i="1"/>
  <c r="G329" i="1"/>
  <c r="G328" i="1"/>
  <c r="G327" i="1"/>
  <c r="G326" i="1"/>
  <c r="G325" i="1"/>
  <c r="G324" i="1"/>
  <c r="G323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4" i="1"/>
  <c r="G262" i="1"/>
  <c r="G261" i="1"/>
  <c r="G260" i="1"/>
  <c r="G259" i="1"/>
  <c r="G258" i="1"/>
  <c r="G257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4" i="1"/>
  <c r="G123" i="1"/>
  <c r="G122" i="1"/>
  <c r="G121" i="1"/>
  <c r="G120" i="1"/>
  <c r="G119" i="1"/>
  <c r="G118" i="1"/>
  <c r="G117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50" i="1" l="1"/>
  <c r="G389" i="1"/>
</calcChain>
</file>

<file path=xl/sharedStrings.xml><?xml version="1.0" encoding="utf-8"?>
<sst xmlns="http://schemas.openxmlformats.org/spreadsheetml/2006/main" count="8442" uniqueCount="4025">
  <si>
    <t xml:space="preserve">ACTUAL </t>
  </si>
  <si>
    <t>LICENSE</t>
  </si>
  <si>
    <t>REPORT</t>
  </si>
  <si>
    <t>TYPE</t>
  </si>
  <si>
    <t>LICENSEE</t>
  </si>
  <si>
    <t>DBA</t>
  </si>
  <si>
    <t>CITY, STATE, ZIP</t>
  </si>
  <si>
    <t>AMOUNT</t>
  </si>
  <si>
    <t>BARRELS</t>
  </si>
  <si>
    <t xml:space="preserve">          Report updated 11/10/2014</t>
  </si>
  <si>
    <t>Brewpub</t>
  </si>
  <si>
    <t>9 VOLT, LLC (1/4/09)</t>
  </si>
  <si>
    <t>Hopcat</t>
  </si>
  <si>
    <t xml:space="preserve">Grand Rapids, MI  </t>
  </si>
  <si>
    <t>20 MONROE BLDG. CO.</t>
  </si>
  <si>
    <t>The B.O.B.</t>
  </si>
  <si>
    <t>Micro Brew</t>
  </si>
  <si>
    <t>51 NORTH BREWERY, LLC (1/9/13)</t>
  </si>
  <si>
    <t>Lake Orion, MI</t>
  </si>
  <si>
    <t>214 S. COCHRAN, LLC (2/28/14)</t>
  </si>
  <si>
    <t>Eaton Pub &amp; Grill</t>
  </si>
  <si>
    <t>Charlotte, MI</t>
  </si>
  <si>
    <t>OSSB</t>
  </si>
  <si>
    <t>4041 NEVCORP BEVERAGE, LLC (8/13/12)</t>
  </si>
  <si>
    <t>Schnecksville, PA</t>
  </si>
  <si>
    <t>ABNERS RESTAURANT, INC. (3/6/14)</t>
  </si>
  <si>
    <t>Brohman, MI</t>
  </si>
  <si>
    <t>AIKO IMPORTERS, INC (5/1/09)</t>
  </si>
  <si>
    <t>Mount Pleasant, SC</t>
  </si>
  <si>
    <t>ALASKAN BREWING, LLC (1/21/14)</t>
  </si>
  <si>
    <t>Juneau, AK</t>
  </si>
  <si>
    <t>ALLEGAN LAGE COMPANY, LLC (9/24/14)</t>
  </si>
  <si>
    <t>Springfield, MI</t>
  </si>
  <si>
    <t>ALLTECH'S BEVERAGE DIVISION, LLC (5/4/14)</t>
  </si>
  <si>
    <t>Nicholasville, KY</t>
  </si>
  <si>
    <t>ALTA MARKETING CO (3/5/08)</t>
  </si>
  <si>
    <t>Redlands, CA</t>
  </si>
  <si>
    <t>AMERICAN BREWERS, INC. (4/3/14)</t>
  </si>
  <si>
    <t xml:space="preserve">Kalamazoo, MI  </t>
  </si>
  <si>
    <t>AMERICAN FIDELITY TRADING</t>
  </si>
  <si>
    <t>United Beverages</t>
  </si>
  <si>
    <t xml:space="preserve">Reston, VA  </t>
  </si>
  <si>
    <t>AMERICAN VINTAGE BEVERAGE, INC (1/6/10)</t>
  </si>
  <si>
    <t xml:space="preserve">Seattle, WA  </t>
  </si>
  <si>
    <t>AMTEC INTERNATIONAL OF NY (7/15/08)</t>
  </si>
  <si>
    <t>Brooklyn, NY</t>
  </si>
  <si>
    <r>
      <t>ANHEUSER-BUSCH, INC. (</t>
    </r>
    <r>
      <rPr>
        <b/>
        <sz val="10"/>
        <rFont val="Arial"/>
        <family val="2"/>
      </rPr>
      <t>!!! EFT !!!</t>
    </r>
    <r>
      <rPr>
        <sz val="10"/>
        <rFont val="Arial"/>
        <family val="2"/>
      </rPr>
      <t>)</t>
    </r>
  </si>
  <si>
    <t xml:space="preserve">St. Louis, MO  </t>
  </si>
  <si>
    <t>AQUAMARINE SPRINGS, LLC (7/22/09)</t>
  </si>
  <si>
    <t xml:space="preserve">Gaylord, MI  </t>
  </si>
  <si>
    <t>ARBOR BEVERAGE COMPANY-Jun '03</t>
  </si>
  <si>
    <t xml:space="preserve">Ann Arbor, MI  </t>
  </si>
  <si>
    <t>ARBOR BREWING CO.</t>
  </si>
  <si>
    <t>ARBOR IMPORTS, LLC (6/4/14)</t>
  </si>
  <si>
    <t>ARBORWAY IMPORTS, INC. (5/30/13)</t>
  </si>
  <si>
    <t>Burlington, MA</t>
  </si>
  <si>
    <t>ARCADIA BREWING CO.</t>
  </si>
  <si>
    <t xml:space="preserve">Battle Creek, MI  </t>
  </si>
  <si>
    <t>ARCADIA BREWING CO (4/7/14)</t>
  </si>
  <si>
    <t>ARCLIGHT BREWING COMPANY (5/5/14)</t>
  </si>
  <si>
    <t>Watervliet, MI</t>
  </si>
  <si>
    <t xml:space="preserve">ASAHI BEER U.S.A., INC.               </t>
  </si>
  <si>
    <t xml:space="preserve">Torrance, CA </t>
  </si>
  <si>
    <t>ASSOCIATED BREWING COMPANY (4/1/10)</t>
  </si>
  <si>
    <t>Thunderbolt Brewing</t>
  </si>
  <si>
    <t>Saint Paul, MN</t>
  </si>
  <si>
    <t>ATHENEE IMPORTERS &amp; DISTRIBUTORS (6/30/11)</t>
  </si>
  <si>
    <t>Hempstead, NY</t>
  </si>
  <si>
    <t>ATOMIC BRANDS, INC. (5/13/10)</t>
  </si>
  <si>
    <t xml:space="preserve">Chicago, IL  </t>
  </si>
  <si>
    <t>AVERY BREWING COMPANY</t>
  </si>
  <si>
    <t>Boulder, CO</t>
  </si>
  <si>
    <t>B. UNITED INTERNATIONAL, INC</t>
  </si>
  <si>
    <t xml:space="preserve">Redding, CT  </t>
  </si>
  <si>
    <t>B. NEKTAR, LLC (5/1/14)</t>
  </si>
  <si>
    <t xml:space="preserve">Ferndale, MI  </t>
  </si>
  <si>
    <t>B.C.I., LLC (12/20/13)</t>
  </si>
  <si>
    <t>Apopka, FL</t>
  </si>
  <si>
    <t>BACARDI-MARTINI U.S.A., INC.</t>
  </si>
  <si>
    <t xml:space="preserve">Miami, FL  </t>
  </si>
  <si>
    <t>BAD BREWING COMPANY, LLC (6/7/12)</t>
  </si>
  <si>
    <t>Mason, MI</t>
  </si>
  <si>
    <t>BANVILLE &amp; JONES WINE MERCHANTS (6/1/12)</t>
  </si>
  <si>
    <t xml:space="preserve">New York, NY </t>
  </si>
  <si>
    <t>BARABOO, INC.</t>
  </si>
  <si>
    <t>Great Baraboo Brewing Co.</t>
  </si>
  <si>
    <t xml:space="preserve">Clinton Township, MI  </t>
  </si>
  <si>
    <t>BARBER, DENNISE L (11/25/13)</t>
  </si>
  <si>
    <t>Lone Oak Vineyard Estate</t>
  </si>
  <si>
    <t>Grass Lake, MI</t>
  </si>
  <si>
    <t>BARD'S TALE BEER COMPANY, LLC (5/16/07)</t>
  </si>
  <si>
    <t>Lees Summit, MO</t>
  </si>
  <si>
    <t>BARRETT CAMP 33, INC.</t>
  </si>
  <si>
    <t xml:space="preserve">Paradise, MI  </t>
  </si>
  <si>
    <t>BEARDS BREWERY, LLC (7/10/12)</t>
  </si>
  <si>
    <t>Petoskey, MI</t>
  </si>
  <si>
    <t>BEGGARS BREWERY, LLC (10/3/13)</t>
  </si>
  <si>
    <t xml:space="preserve">Traverse City, MI </t>
  </si>
  <si>
    <t>Mi Brewer</t>
  </si>
  <si>
    <t>BELL'S BREWERY, INC. (Galesburg)</t>
  </si>
  <si>
    <t xml:space="preserve">Galesburg, MI  </t>
  </si>
  <si>
    <t>BELL'S BREWERY, INC. (Kzoo)</t>
  </si>
  <si>
    <t>BELL'S BREWERY, INC-Escanaba (9/3/14)</t>
  </si>
  <si>
    <t>Upper Hand Winery</t>
  </si>
  <si>
    <t xml:space="preserve"> Escanaba, MI</t>
  </si>
  <si>
    <t>BELUKUS MARKETING</t>
  </si>
  <si>
    <t xml:space="preserve">Bryan, TX  </t>
  </si>
  <si>
    <t>BERGHOFF BREWERY, INC (1/10/08)</t>
  </si>
  <si>
    <t xml:space="preserve">Monroe, WI  </t>
  </si>
  <si>
    <t>BIERCAMP, LLC (3/28/13)</t>
  </si>
  <si>
    <t>BIFFERHAUS BREWING CO, LLC (12/26/13)</t>
  </si>
  <si>
    <t>Jackson, MI</t>
  </si>
  <si>
    <t>BIG LAKE BREWING, LLC (6/10/13)</t>
  </si>
  <si>
    <t xml:space="preserve">Holland, MI  </t>
  </si>
  <si>
    <t>BIL ENTERPRISES, LLC (10/11/11)</t>
  </si>
  <si>
    <t>Hudsonville, MI</t>
  </si>
  <si>
    <t>BINDING BRAUEREI USA, INC.</t>
  </si>
  <si>
    <t xml:space="preserve">Norwalk, CT  </t>
  </si>
  <si>
    <t>BITTER OLD FECKER RUSTICK ALES, LLC (6/6/13)</t>
  </si>
  <si>
    <t>Chelsea, MI</t>
  </si>
  <si>
    <t>BLACK LOTUS BREWING CO, LLC (2/27/13)</t>
  </si>
  <si>
    <t>Clawson, MI</t>
  </si>
  <si>
    <t>BLACKROCKS BREWERY, LLC (12/20/10)</t>
  </si>
  <si>
    <t xml:space="preserve">Marquette, MI  </t>
  </si>
  <si>
    <t>BLACKROCKS BREWERY, LLC (9/16/13)</t>
  </si>
  <si>
    <t>BLUE COW, LLC (9/29/09)</t>
  </si>
  <si>
    <t>Blue Cow Café</t>
  </si>
  <si>
    <t>Big Rapids, MI</t>
  </si>
  <si>
    <t>BLUE MOUNTAIN BARREL HOUSE &amp; ORGANIC BREWERY, LLC (2/25/13)</t>
  </si>
  <si>
    <t>Afton, VA</t>
  </si>
  <si>
    <t>BLUE POINT BREWING CO, INC. (7/1/11)</t>
  </si>
  <si>
    <t>Patchogue, NY</t>
  </si>
  <si>
    <t>BLUE TRACTOR AA, LLC (11/8/11 nm change)</t>
  </si>
  <si>
    <t>café Habana</t>
  </si>
  <si>
    <t>BLUE WATER WINERY, LLC (3/12/13)</t>
  </si>
  <si>
    <t>Lexington, MI</t>
  </si>
  <si>
    <t>BLUMOOSE BREWING COMPANY, LLC (12/27/13)</t>
  </si>
  <si>
    <t xml:space="preserve">Port Huron, MI  </t>
  </si>
  <si>
    <t>BOSTON BEER CO.</t>
  </si>
  <si>
    <t xml:space="preserve">Boston, MA  </t>
  </si>
  <si>
    <t>BOTTLETREE BEER CO, INC. (2/25/13)</t>
  </si>
  <si>
    <t>Tryon, NC</t>
  </si>
  <si>
    <t>BOULDER BEER , INC. (4/30/07)</t>
  </si>
  <si>
    <t>BRAU BROTHERS BREWING CO, LLC (5/5/11)</t>
  </si>
  <si>
    <t>Clinton, MN</t>
  </si>
  <si>
    <t>BRAUEREI BECKER, LLC (5/6/14)</t>
  </si>
  <si>
    <t xml:space="preserve">Brighton, MI  </t>
  </si>
  <si>
    <t>BRAVO ZULU BREWING, LLC (10/1/13)</t>
  </si>
  <si>
    <t>Williamsburg, MI</t>
  </si>
  <si>
    <t>BRECKENRIDGE BREWERY OF COLORADO, LLC (11/6/13)</t>
  </si>
  <si>
    <t>Denver, CO</t>
  </si>
  <si>
    <t>BREW DETROIT, LLC (10/10/13)</t>
  </si>
  <si>
    <t xml:space="preserve">Detroit, MI  </t>
  </si>
  <si>
    <t>BRICKSIDE BREWERY, LLC (5/15/12)</t>
  </si>
  <si>
    <t>Copper Harbor, MI</t>
  </si>
  <si>
    <t>BROWN-FORMAN CORPORATION</t>
  </si>
  <si>
    <t xml:space="preserve">Louisville, KY  </t>
  </si>
  <si>
    <t>C &amp; N INTERNATIONAL, LLC (7/9/13)</t>
  </si>
  <si>
    <t>Manchester, MI</t>
  </si>
  <si>
    <t>CAMO BREWING CO., INC.</t>
  </si>
  <si>
    <t xml:space="preserve">Las Vegas, NV  </t>
  </si>
  <si>
    <t>CANAL STREET BREWING CO.</t>
  </si>
  <si>
    <t>Founders Brewing Company</t>
  </si>
  <si>
    <t>CARRIAGE HOUSE IMPORTS, LTD.</t>
  </si>
  <si>
    <t xml:space="preserve">Springfield, NJ  </t>
  </si>
  <si>
    <t>CASCADE WINERY, INC (9/29/09)</t>
  </si>
  <si>
    <t xml:space="preserve">Kentwood, MI </t>
  </si>
  <si>
    <t>CENTRAL BEER IMPORT &amp; EXPORT, INC. (12/5/12)</t>
  </si>
  <si>
    <t>CHATHAM IMPORTS, INC.</t>
  </si>
  <si>
    <t>CHEBOYGAN BREWING CO, LLC (4/22/11)</t>
  </si>
  <si>
    <t>Cheboygan, MI</t>
  </si>
  <si>
    <t>CHICAGO BEER COMPANY (3/7/13)</t>
  </si>
  <si>
    <t>Elgin, IL</t>
  </si>
  <si>
    <t>CMB CINCINNATI, LLC (5/7/09)</t>
  </si>
  <si>
    <t>Christian Moerlein Brewing Co</t>
  </si>
  <si>
    <t>Middletown, OH</t>
  </si>
  <si>
    <t>COASTAL EXTREME BREWING CO, LLC (6/10/13)</t>
  </si>
  <si>
    <t>Newport Distilling</t>
  </si>
  <si>
    <t>Newport, RI</t>
  </si>
  <si>
    <t>COLD SPRING BREWING COMPANY (8/13/12)</t>
  </si>
  <si>
    <t>High five Beverages</t>
  </si>
  <si>
    <t xml:space="preserve">Cold Spring, MN </t>
  </si>
  <si>
    <t>CONCH CO, INC (6/25/14)</t>
  </si>
  <si>
    <t>Egg Harbor, WI</t>
  </si>
  <si>
    <t>CONEY ISLAND BREWING CO, LLC (8/28/13)</t>
  </si>
  <si>
    <t>Clifton Park, NY</t>
  </si>
  <si>
    <t>CONSTANTINE B REWING CO, LLC (5/21/14)</t>
  </si>
  <si>
    <t>Constantine, MI</t>
  </si>
  <si>
    <t>CORNER BREWERY, LLC (6/1/06)</t>
  </si>
  <si>
    <t xml:space="preserve">Ypsilanti, MI  </t>
  </si>
  <si>
    <t>CORONADO BREWING COMPANY, INC (5/1/14)</t>
  </si>
  <si>
    <t>Coronado, CA</t>
  </si>
  <si>
    <t>COTTON BREWING COMPANY, LLC (8/22/12)</t>
  </si>
  <si>
    <t>Adrian, MI</t>
  </si>
  <si>
    <t>CRAFT BREWERS ALLIANCE, INC. (4/28/10)</t>
  </si>
  <si>
    <t>Portland, OR</t>
  </si>
  <si>
    <t>CRAVINGS, INC (4/17/14)</t>
  </si>
  <si>
    <t>Cassava</t>
  </si>
  <si>
    <t xml:space="preserve">Benton Harbor, MI  </t>
  </si>
  <si>
    <t>CROWN IMPORTS, LLC (4/5/07)</t>
  </si>
  <si>
    <t>CROWN VALLEY WINERY, INC. (9/27/11)</t>
  </si>
  <si>
    <t>Sainte Genevieve, MO</t>
  </si>
  <si>
    <t>DECATUR TASTINGS, LLC (6/30/14)</t>
  </si>
  <si>
    <t>Decatur, MI</t>
  </si>
  <si>
    <t>DESCHUTES BREWERY, INC (7/28/14)</t>
  </si>
  <si>
    <t>Bend, OR</t>
  </si>
  <si>
    <t>DETROIT BEER CO-(9/5/03)</t>
  </si>
  <si>
    <t>DETROIT RIVERTOWN BREWING CO, LLC (9/1/05)</t>
  </si>
  <si>
    <r>
      <t xml:space="preserve">DIAGEO-GUINNESS USA (7/1/03) </t>
    </r>
    <r>
      <rPr>
        <b/>
        <sz val="10"/>
        <rFont val="Arial"/>
        <family val="2"/>
      </rPr>
      <t>!!!EFT!!!</t>
    </r>
  </si>
  <si>
    <t>DOGFISH HEAD CRAFT BREWERY, INC. (5/21/04)</t>
  </si>
  <si>
    <t xml:space="preserve">Milton, DE  </t>
  </si>
  <si>
    <t>DOLCE BEVERAGE GROUP, LLC (9/19/12)</t>
  </si>
  <si>
    <t>Streamwood, IL</t>
  </si>
  <si>
    <t>DORE, ARTHUR P. (12/8/05)</t>
  </si>
  <si>
    <t>Lumber Baron's Charcoal Grill</t>
  </si>
  <si>
    <t>Bay City, MI</t>
  </si>
  <si>
    <t>DOYNA, LTD (6/1/06)</t>
  </si>
  <si>
    <t>DRAGONMEAD L.C.</t>
  </si>
  <si>
    <t xml:space="preserve">Warren, MI  </t>
  </si>
  <si>
    <t>DREWRYS BREWING COMPANY (12/11/13)</t>
  </si>
  <si>
    <t>McHenry, IL</t>
  </si>
  <si>
    <t>DUVEL MOORTGAT USA, LTD (Sept '03)</t>
  </si>
  <si>
    <t xml:space="preserve">Cooperstown, NY  </t>
  </si>
  <si>
    <t>E &amp; J GALLO</t>
  </si>
  <si>
    <t xml:space="preserve">Modesto, CA  </t>
  </si>
  <si>
    <t>EAGLEMONK BREWING CO, Inc. (7/12/12)</t>
  </si>
  <si>
    <t>Lansing, MI</t>
  </si>
  <si>
    <t>EINSTOK BEER COMPANY, LP (8/12/14)</t>
  </si>
  <si>
    <t xml:space="preserve">Los Angeles, CA  </t>
  </si>
  <si>
    <t>ELEVEN MILE BREWERY INC</t>
  </si>
  <si>
    <t>Woodward Avenue Brewers</t>
  </si>
  <si>
    <t>ELITE BRANDS USA, INC (10/21/11)</t>
  </si>
  <si>
    <t>ELK BREWING, LLC (5/1/14)</t>
  </si>
  <si>
    <t>ELK STREET BREWERY, LTD (10/10/14)</t>
  </si>
  <si>
    <t>Sandusky, MI</t>
  </si>
  <si>
    <t>ENTENTE SPIRITS, LLC (6/18/04)</t>
  </si>
  <si>
    <t xml:space="preserve">Baroda, MI  </t>
  </si>
  <si>
    <t>ENTENTE SPIRITS, LLC-Union Pier (12/22/09)</t>
  </si>
  <si>
    <t>Union Pier,MI</t>
  </si>
  <si>
    <t>ENTENTE SPIRITS, LLC-Baroda (7/26/12)</t>
  </si>
  <si>
    <t>ESBER BEVERAGE COMPANY (12/11/13)</t>
  </si>
  <si>
    <t>Canton, OH</t>
  </si>
  <si>
    <t>ETERNITY BREWING COMPANY, LLC (8/14/14)</t>
  </si>
  <si>
    <t>Howell, MI</t>
  </si>
  <si>
    <t>ETON STREET BREWERY, LLC (7/2/13)</t>
  </si>
  <si>
    <t xml:space="preserve">Birmingham, MI  </t>
  </si>
  <si>
    <t>EXCHANGE, INC.</t>
  </si>
  <si>
    <t>Copper Canyon Brewery</t>
  </si>
  <si>
    <t xml:space="preserve">Southfield, MI  </t>
  </si>
  <si>
    <t>FALLING DOWN BEER COMPANY, LLC (2/5/13)</t>
  </si>
  <si>
    <t>FARMINGTON BREWING COMPANY, LLC (10/30/14)</t>
  </si>
  <si>
    <t>Farmington, MI</t>
  </si>
  <si>
    <t>FETCH BREWING COMPANY, LLC (9/23/140</t>
  </si>
  <si>
    <t>Whitehall, MI</t>
  </si>
  <si>
    <t>FINCH'S BEER COMPANY, LLC (1/16/13)</t>
  </si>
  <si>
    <t>FIREMAN'S BREW, LLC (6/25/14)</t>
  </si>
  <si>
    <t>Canoga Park, CA</t>
  </si>
  <si>
    <t>FIRESTONE WALKER, LLC (1/12/10)</t>
  </si>
  <si>
    <t>Paso Robles, CA</t>
  </si>
  <si>
    <t>FIVE STAR BREWING CO., INC(7/14/04)</t>
  </si>
  <si>
    <t>FLATS DISTRIBUTING, LLC (10/19/11)</t>
  </si>
  <si>
    <t>Troy, MI</t>
  </si>
  <si>
    <t>FLETCHER STREET BREWING CO, LLC (9/1/05)</t>
  </si>
  <si>
    <t xml:space="preserve">Alpena, MI  </t>
  </si>
  <si>
    <t>FLYING DOG BREWERY, LLC (2/15/06)</t>
  </si>
  <si>
    <t>FORT STREET BREWERY (2/8/05)</t>
  </si>
  <si>
    <t xml:space="preserve">Lincoln Park, MI  </t>
  </si>
  <si>
    <t>FOUR HORSEMEN BREWING CO, INC (3/12/12)</t>
  </si>
  <si>
    <t>South Bend, IN</t>
  </si>
  <si>
    <t>FRANKENMUTH BREWING CO-(6/26/09)</t>
  </si>
  <si>
    <t xml:space="preserve">Frankenmuth, MI  </t>
  </si>
  <si>
    <t>FRUSH PREMIUM IMPORTS, LLC (11/4/13)</t>
  </si>
  <si>
    <t>Wixom, MI</t>
  </si>
  <si>
    <t>FULTON STREET BREWERY, LLC (12/7/06)</t>
  </si>
  <si>
    <t>Goose Island Brewery</t>
  </si>
  <si>
    <t>G.K. SKAGGS INC</t>
  </si>
  <si>
    <t xml:space="preserve">Irvine, CA  </t>
  </si>
  <si>
    <t>GAMBRINUS COMPANY</t>
  </si>
  <si>
    <t xml:space="preserve">San Antonio, TX  </t>
  </si>
  <si>
    <t>GELOSO BEVERAGE GROUP, LLC (7/21/05)</t>
  </si>
  <si>
    <t xml:space="preserve">Henrietta, NY  </t>
  </si>
  <si>
    <t>GFBC, INC. (9/6/13)</t>
  </si>
  <si>
    <t>San Diego, Ca</t>
  </si>
  <si>
    <t>GILLIGAN-STEELE TASTING, LLC (4/9/13)</t>
  </si>
  <si>
    <t>GJS SALES, INC. (12/20/07)</t>
  </si>
  <si>
    <t>Skokie, IL</t>
  </si>
  <si>
    <t>GLOBAL VILLAGE IMPORTS LLC</t>
  </si>
  <si>
    <t xml:space="preserve">King of Prussia, PA  </t>
  </si>
  <si>
    <t>GONZO'S BIGG DOGG BREWING CO, LLC (10/16/13)</t>
  </si>
  <si>
    <t>GORDON BIERSCH BREWING COMPANY (8/13/12)</t>
  </si>
  <si>
    <t>San Jose, CA</t>
  </si>
  <si>
    <t>GOURMET ORGANIC PRODUCTS, LLC (5/4/11)</t>
  </si>
  <si>
    <t>Northport, MI</t>
  </si>
  <si>
    <t>GOURMET ORGANIC PRODUCTS, LLC-TC (9/21/12)</t>
  </si>
  <si>
    <t>GPBC, INC.</t>
  </si>
  <si>
    <t>Grizzly Peak Brewing Co.</t>
  </si>
  <si>
    <t>GRANITE CITY RESTAURANT OPERATIONS (4/27/12)</t>
  </si>
  <si>
    <t>Granite City Food &amp; Brewery</t>
  </si>
  <si>
    <t>GRANT SALES &amp; MARKETING, LLC (7/8/11)</t>
  </si>
  <si>
    <t>Dearborn, MI</t>
  </si>
  <si>
    <t>GRAY BREWING CO (5/15/14)</t>
  </si>
  <si>
    <t>Janesville, WI</t>
  </si>
  <si>
    <t>GRBC HOLDINGS, LLC (11/30/12)</t>
  </si>
  <si>
    <t>Grand Rapids Brewing Co</t>
  </si>
  <si>
    <t>GREAT LAKES BREWING CO.</t>
  </si>
  <si>
    <t xml:space="preserve">Cleveland, OH  </t>
  </si>
  <si>
    <t>GREENBUSH BREWING, CO-(6/8/11)</t>
  </si>
  <si>
    <t>Sawyer, MI</t>
  </si>
  <si>
    <t>GREENBUSH BREWING, CO (9/26/14)</t>
  </si>
  <si>
    <t>GRINNING MITTEN, LLC (10/22/14)</t>
  </si>
  <si>
    <t xml:space="preserve">Caledonia, MI </t>
  </si>
  <si>
    <t>HARBOR SPRINGS VINEYARDS &amp; WINERY, LLC (6/2/14)</t>
  </si>
  <si>
    <t>Harbor Springs, MI</t>
  </si>
  <si>
    <t>HARBRINEL, INC.</t>
  </si>
  <si>
    <t>Harpers Restaurant</t>
  </si>
  <si>
    <t xml:space="preserve">East Lansing, MI  </t>
  </si>
  <si>
    <t>HARMONY BREWING CO, LLC (1/25/11)</t>
  </si>
  <si>
    <t>HARPOON DISTRIBUTING CO, (7/29/04)</t>
  </si>
  <si>
    <t>HEALY, JEANNE ELLIN (1/4/12)</t>
  </si>
  <si>
    <t>Vinomonda Wine Bar</t>
  </si>
  <si>
    <t>HEINEKEN  USA</t>
  </si>
  <si>
    <t xml:space="preserve">White Plains, NY  </t>
  </si>
  <si>
    <t>HELLAS IMPORT, LTD (1/10/12)</t>
  </si>
  <si>
    <t>Brookline, MA</t>
  </si>
  <si>
    <t>HITE USA, INC.-(12/28/05)</t>
  </si>
  <si>
    <t>Rancho Dominguez, CA</t>
  </si>
  <si>
    <t>HKR ENTERPRISES, INC.</t>
  </si>
  <si>
    <t>Bilbo's Pizza</t>
  </si>
  <si>
    <t>HOFBRAUHAUS OF AMERICA, LLC (1/26/06)</t>
  </si>
  <si>
    <t>Hofbrauhaus of America</t>
  </si>
  <si>
    <t xml:space="preserve">Vassar, MI  </t>
  </si>
  <si>
    <t>HOME TOWN CELLARS, LLC (4/6/09)</t>
  </si>
  <si>
    <t>Ithaca, MI</t>
  </si>
  <si>
    <t xml:space="preserve">HORNELL BREWING </t>
  </si>
  <si>
    <t>Mississippi Brewing Co.</t>
  </si>
  <si>
    <t xml:space="preserve">Lake Success, NY  </t>
  </si>
  <si>
    <t>HOWELL'S MAIN STREET WINERY, LLC (1/8/14)</t>
  </si>
  <si>
    <t>HUDSONVILLE WINERY, INC (5/9/12)</t>
  </si>
  <si>
    <t>ILLYRIAN IMPORT, INC. (8/12/10)</t>
  </si>
  <si>
    <t xml:space="preserve">Rochester, MI  </t>
  </si>
  <si>
    <t>IROKOS GROUP, LLC (12/5/12)</t>
  </si>
  <si>
    <r>
      <t>JACOB LEINENKUGEL BREWING CO,INC.</t>
    </r>
    <r>
      <rPr>
        <b/>
        <sz val="10"/>
        <rFont val="Arial"/>
        <family val="2"/>
      </rPr>
      <t>!EFT!</t>
    </r>
  </si>
  <si>
    <t>Leinenkugel Brewing</t>
  </si>
  <si>
    <t xml:space="preserve">Chippewa Falls, WI  </t>
  </si>
  <si>
    <t>JAM IMPORTS, LLC (5/1/12)</t>
  </si>
  <si>
    <t>JJC RESTAURANT, INC (1/29/14)</t>
  </si>
  <si>
    <t>JOM WINE &amp; SPIRITS, INC. (5/2/13)</t>
  </si>
  <si>
    <t>Palatine, IL</t>
  </si>
  <si>
    <t>JP RESTAURANT CORP (9/12/14)</t>
  </si>
  <si>
    <t>Mount Pleasant, MI</t>
  </si>
  <si>
    <t>JPE RESTAURANT CORP. (5/1/12)</t>
  </si>
  <si>
    <t>KEWEENAW BREWING CO, LLC (4/15/04)</t>
  </si>
  <si>
    <t xml:space="preserve">Houghton, MI  </t>
  </si>
  <si>
    <t>KEWEENAW BREWING CO, LLC (3/29/07)</t>
  </si>
  <si>
    <t>South Range, MI</t>
  </si>
  <si>
    <t>KNEE DEEP BREWING CO, LLC (5/1/14)</t>
  </si>
  <si>
    <t>Auburn, CA</t>
  </si>
  <si>
    <t>KOLBUS ENTERPRISES (2/12/13)</t>
  </si>
  <si>
    <t>Shooters'</t>
  </si>
  <si>
    <t>Munising, MI</t>
  </si>
  <si>
    <t>KOOCHENVAGNER'S BREWING CO (9/25/06)</t>
  </si>
  <si>
    <t>Stone Brewing Company</t>
  </si>
  <si>
    <t>Escondido, CA</t>
  </si>
  <si>
    <t>KUHNHENN BREWING CO LLC</t>
  </si>
  <si>
    <t>KYSELA PERE ET FILS, LTD (5/8/13)</t>
  </si>
  <si>
    <t>Winchester, VA</t>
  </si>
  <si>
    <t>LABATT USA OPERATING CO (3/13/09)</t>
  </si>
  <si>
    <t>Buffalo, NY</t>
  </si>
  <si>
    <t>LAKE SUPERIOR BREWING COMPANY</t>
  </si>
  <si>
    <t xml:space="preserve">Grand Marais, MI  </t>
  </si>
  <si>
    <t>LAKEFRONT BREWERY, INC. (8/4/09)</t>
  </si>
  <si>
    <t xml:space="preserve">Milwaukee, WI  </t>
  </si>
  <si>
    <t>LAPONSIE, DUANE J (10/17/12)</t>
  </si>
  <si>
    <t>Allegan, MI</t>
  </si>
  <si>
    <t>LEFT COAST BREWING CO (6/10/13)</t>
  </si>
  <si>
    <t>San Clemente, CA</t>
  </si>
  <si>
    <t>LIBRARY BAR &amp; RESTAURANT, INC.</t>
  </si>
  <si>
    <t>LIQUID MANUFACTURING, LLC (8/12/05)</t>
  </si>
  <si>
    <t>LITTLE FOOTS, INC. (2/23/11)</t>
  </si>
  <si>
    <t>Sugarfoot Saloon</t>
  </si>
  <si>
    <t>Cedar, MI</t>
  </si>
  <si>
    <t>LOTTE BCT AMERICA CORP</t>
  </si>
  <si>
    <t>formerly Doosan America</t>
  </si>
  <si>
    <t>LOUIS GLUNZ BEER, INC.</t>
  </si>
  <si>
    <t>LUCKY GIRL BREWING CO, LLC (8/12/14)</t>
  </si>
  <si>
    <t>Pittston, PA</t>
  </si>
  <si>
    <t xml:space="preserve">M &amp; M DELTA, INC. </t>
  </si>
  <si>
    <t>Hereford &amp; Hops</t>
  </si>
  <si>
    <t xml:space="preserve">Escanaba, MI  </t>
  </si>
  <si>
    <t>MACKINAW TRAIL WINERY, INC (8/7/14)</t>
  </si>
  <si>
    <t>MAD SCIENTISTS BREWING PARTNERS (5/1/12)</t>
  </si>
  <si>
    <t>Sixpoint Craft Ales</t>
  </si>
  <si>
    <t>MANNEKEN-BRUSSEL IMPORTS, INC. (1/11/07)</t>
  </si>
  <si>
    <t>Austin, TX</t>
  </si>
  <si>
    <t>MARINADES ROCKFORD, LLC (4/16/13)</t>
  </si>
  <si>
    <t>Marinades Pizza Bistro</t>
  </si>
  <si>
    <t>Rockford, MI</t>
  </si>
  <si>
    <t>MARK ANTHONY BRANDS, INC.</t>
  </si>
  <si>
    <t>MARWAL ART INDUSTRIES, INC. (6/17/10)</t>
  </si>
  <si>
    <t>Rom Vin Imports</t>
  </si>
  <si>
    <t>MASSACHUSETTS BEVERAGE ALLIANCE (5/1/14)</t>
  </si>
  <si>
    <t>Randolph, MA</t>
  </si>
  <si>
    <t>MCINTOSH APPLE ORCHARDS, LLC (5/1/13)</t>
  </si>
  <si>
    <t xml:space="preserve">South Haven, MI </t>
  </si>
  <si>
    <t>MELANIE BREWERY COMPANY-(9/27/13)</t>
  </si>
  <si>
    <t xml:space="preserve">Portage, IN  </t>
  </si>
  <si>
    <t>MERCHANT DU VIN CORP.</t>
  </si>
  <si>
    <t xml:space="preserve">Tukwila, WA  </t>
  </si>
  <si>
    <t>MHW, LTD.</t>
  </si>
  <si>
    <t xml:space="preserve">Mnahasset, NY  </t>
  </si>
  <si>
    <t>MI BREW, LLC (5/4/05)</t>
  </si>
  <si>
    <t>MICHIELS BREWING, LLC (7/10/13)</t>
  </si>
  <si>
    <t>Ada, MI</t>
  </si>
  <si>
    <t>MICHIGAN BEER CELLAR, LLC (5/25/10)</t>
  </si>
  <si>
    <t>Sparta, MI</t>
  </si>
  <si>
    <t>MICHIGAN HOUSE CAFE, LLC (12/28/04)</t>
  </si>
  <si>
    <t xml:space="preserve">Calumet, MI  </t>
  </si>
  <si>
    <t>MICHIGAN IMPORT &amp; EXPORT, LLC (4/30/10)</t>
  </si>
  <si>
    <t>Canton, MI</t>
  </si>
  <si>
    <t>MIDDLE VILLA INN, INC. (Apr '03)</t>
  </si>
  <si>
    <t xml:space="preserve">Middleville, MI  </t>
  </si>
  <si>
    <t>MIDLAND BREWING CO, LLC (10/4/10)</t>
  </si>
  <si>
    <t>Midland, MI</t>
  </si>
  <si>
    <t>MILLENNIUM PRODUCTS, INC. (2/23/11)</t>
  </si>
  <si>
    <t>Vernon, CA</t>
  </si>
  <si>
    <r>
      <t xml:space="preserve">MILLERCOORS, LLC (79/08) </t>
    </r>
    <r>
      <rPr>
        <b/>
        <sz val="10"/>
        <rFont val="Arial"/>
        <family val="2"/>
      </rPr>
      <t>!!!EFT!!!</t>
    </r>
  </si>
  <si>
    <r>
      <t>MILLERCOORS, LLC -</t>
    </r>
    <r>
      <rPr>
        <b/>
        <sz val="10"/>
        <rFont val="Arial"/>
        <family val="2"/>
      </rPr>
      <t>COORS</t>
    </r>
    <r>
      <rPr>
        <sz val="10"/>
        <rFont val="Arial"/>
        <family val="2"/>
      </rPr>
      <t xml:space="preserve"> (7/9/08) </t>
    </r>
    <r>
      <rPr>
        <b/>
        <sz val="10"/>
        <rFont val="Arial"/>
        <family val="2"/>
      </rPr>
      <t>!!!EFT!!</t>
    </r>
  </si>
  <si>
    <t>golden, Co</t>
  </si>
  <si>
    <t>MILLGROVE BREWING CO, LLC (6/23/14)</t>
  </si>
  <si>
    <t>MILLKING IT PRODUCTION, LLC (5/5/10)</t>
  </si>
  <si>
    <t xml:space="preserve">Royal Oak, MI  </t>
  </si>
  <si>
    <t>MILT &amp; JERS, LLC (4/3/14)</t>
  </si>
  <si>
    <t>MILTON'S DISTRIBUTING CO., INC-Jul '03</t>
  </si>
  <si>
    <t xml:space="preserve">Norwood, MA  </t>
  </si>
  <si>
    <t>MOR-DALL ENTERPRISES, INC.</t>
  </si>
  <si>
    <t>Dark Horse Brewing</t>
  </si>
  <si>
    <t xml:space="preserve">Marshall, MI  </t>
  </si>
  <si>
    <t>MORTON BROTHERS, INC.</t>
  </si>
  <si>
    <t>MOTHER LODE BREWERY, LLC (11/19/12)</t>
  </si>
  <si>
    <t>Tommyknocker Brewery and Pub</t>
  </si>
  <si>
    <t>Idaho Springs, CO</t>
  </si>
  <si>
    <t>MOTOR CITY BREWING WORKS, INC.</t>
  </si>
  <si>
    <t xml:space="preserve">MOUNTAIN CREST SRL, LLC (2/9/07) </t>
  </si>
  <si>
    <t>Minhas Craft Brewery</t>
  </si>
  <si>
    <t>MT. PLEASANT BREWING CO, LLC (12/6/07)</t>
  </si>
  <si>
    <t>Mt Pleasant, MI</t>
  </si>
  <si>
    <t>MT. PLEASANT BREWING CO, LLC (7/3/14)</t>
  </si>
  <si>
    <t>Alma, MI</t>
  </si>
  <si>
    <t>NAKED TREE CELLARS, LLC (3/11/10)</t>
  </si>
  <si>
    <t>Grand Haven, MI</t>
  </si>
  <si>
    <t>NAKED TREE CELLARS, LLC (11/7/12)</t>
  </si>
  <si>
    <t>NEW BELGIUM BREWING COMPANY, INC (9/27/11)</t>
  </si>
  <si>
    <t>Fort Collins, CO</t>
  </si>
  <si>
    <t>NEW HOLLAND BREWING CO. (Commerce Ct)</t>
  </si>
  <si>
    <t>NEW HOLLAND BREWING CO. (8TH Street)</t>
  </si>
  <si>
    <t>NIEDERMAIER BREWHOUSE, INC. (6/20/13)</t>
  </si>
  <si>
    <t>NORTH COAST BREWING CO., INC.</t>
  </si>
  <si>
    <t xml:space="preserve">Fort Bragg, CA  </t>
  </si>
  <si>
    <t>NORTHERN UNITED BREWING CO (8/6/09)</t>
  </si>
  <si>
    <t>NORTHERN UNITED BREWING CO-A.A. (9/17/09)</t>
  </si>
  <si>
    <t>NORTHERN UNITED BREWING CO-Dexter (12/10/12)</t>
  </si>
  <si>
    <t xml:space="preserve">Dexter, MI  </t>
  </si>
  <si>
    <t>NORTHPORT BREWING, LLC (6/19/14)</t>
  </si>
  <si>
    <t>NORTHVILLE WINERY &amp; BREWING CO, LLC (3/27/14)</t>
  </si>
  <si>
    <t>Northville, MI</t>
  </si>
  <si>
    <t>NORTON X BREWING, LTD (12/2/08)</t>
  </si>
  <si>
    <t>Liberty Street Brewing</t>
  </si>
  <si>
    <t>Plymouth, MI</t>
  </si>
  <si>
    <t xml:space="preserve">NPBC, INC. </t>
  </si>
  <si>
    <t>North Peak Brewing Co.</t>
  </si>
  <si>
    <t>OAK POINTE INVESTMENTS, LLC (8/29/03)</t>
  </si>
  <si>
    <t xml:space="preserve">Mt. Pleasant, MI  </t>
  </si>
  <si>
    <t>OAKLEY'S LIMITED (7/6/07)</t>
  </si>
  <si>
    <t>Bravo</t>
  </si>
  <si>
    <t>Portage, MI</t>
  </si>
  <si>
    <t>OB USA, INC (9/26/14)</t>
  </si>
  <si>
    <t>Carson, CA</t>
  </si>
  <si>
    <t>OLD BOYS' BREWHOUSE, INC.</t>
  </si>
  <si>
    <t xml:space="preserve">Spring Lake, MI  </t>
  </si>
  <si>
    <t>OLD MILL BREWPUB, LLC (8/13/13)</t>
  </si>
  <si>
    <t>Plainwell, MI</t>
  </si>
  <si>
    <t>OLD PENINSULA ENTERPRISES</t>
  </si>
  <si>
    <t>OLLIE, INC (10/24/12)</t>
  </si>
  <si>
    <t>57 Pub &amp; Bistro</t>
  </si>
  <si>
    <t>Greenville, MI</t>
  </si>
  <si>
    <t>OM CAFÉ TC, LLC (5/1/13)</t>
  </si>
  <si>
    <t>OM CAFÉ, LLC (11/6/13)</t>
  </si>
  <si>
    <t>ONE BEER AT A TIME, LLC (12/20/10)</t>
  </si>
  <si>
    <t>ONE WELL BREWING, LLC (11/19/14)</t>
  </si>
  <si>
    <t>ORE DOCK BREWING COMPANY, LLC (5/3/12)</t>
  </si>
  <si>
    <t>OREGON BREWING CO-(Sept '03)</t>
  </si>
  <si>
    <t xml:space="preserve">Newport, OR  </t>
  </si>
  <si>
    <t>ORIGINAL GRAVITY BREWING CO, LLC (5/27/08)</t>
  </si>
  <si>
    <t>Milan, MI</t>
  </si>
  <si>
    <t>OSGOOD BREWING, LLC (9/3/13)</t>
  </si>
  <si>
    <t>Grandville, MI</t>
  </si>
  <si>
    <t>OSKAR BLUES BREWERY, LLC (11/7/12)</t>
  </si>
  <si>
    <t>Longmont, CO</t>
  </si>
  <si>
    <t>OUR BREWING COMPANY, LLC (10/16/12)</t>
  </si>
  <si>
    <t>OUTPOST BREWERY, LLC (11/10/14)</t>
  </si>
  <si>
    <t>Laingsburg, MI</t>
  </si>
  <si>
    <t>PABST BREWING COMPANY</t>
  </si>
  <si>
    <t>PADDLE HARD BREWING, LLC (12/1/14)</t>
  </si>
  <si>
    <t>Grayling, MI</t>
  </si>
  <si>
    <t>PAMPA BEVERAGES, LLC (12/23/08)</t>
  </si>
  <si>
    <t>PANGAEA BEER COMPANY, LLC (5/1/09)</t>
  </si>
  <si>
    <t>Neshkoro, WI</t>
  </si>
  <si>
    <t>PARK BREWING, LLC (6/2/14)</t>
  </si>
  <si>
    <t>Grosse Pointe, MI</t>
  </si>
  <si>
    <t>PATAGONIA WINE &amp; IMPORTS, LLC (5/2/13)</t>
  </si>
  <si>
    <t>Johns Island, SC</t>
  </si>
  <si>
    <t>PATCHWORK PIZZA &amp; SUBS, LLC (6/24/11)</t>
  </si>
  <si>
    <t>PAULANER USA, LLC (12/1/10)</t>
  </si>
  <si>
    <t xml:space="preserve">Littleton, CO  </t>
  </si>
  <si>
    <t>PAW PAW BREWING CO, LLC (11/24/10)</t>
  </si>
  <si>
    <t>Paw Paw, MI</t>
  </si>
  <si>
    <t>PAW PAW BREWING CO, LLC -Commercial Ave (11/2/11)</t>
  </si>
  <si>
    <t>PCBM MANAGEMENT CO.</t>
  </si>
  <si>
    <t>Jasper Ridge Brewery</t>
  </si>
  <si>
    <t xml:space="preserve">Ishpeming, MI  </t>
  </si>
  <si>
    <t>PEARSON &amp; PEARSON, LLC (6/29/12)</t>
  </si>
  <si>
    <t>Genoa, OH</t>
  </si>
  <si>
    <t>PERRIN BREWING CO, LLC (1/30/12)</t>
  </si>
  <si>
    <t>Comstock Park, MI</t>
  </si>
  <si>
    <t>PETOSKEY BREWING, LLC (9/25/12)</t>
  </si>
  <si>
    <t>PHUSION PROJECTS, INC. (10/12/09)</t>
  </si>
  <si>
    <t>Drink Four Brewing Co</t>
  </si>
  <si>
    <t xml:space="preserve">La Crosse, WI  </t>
  </si>
  <si>
    <t>PHUSION PROJECTS, INC. (6/6/13)</t>
  </si>
  <si>
    <t>PIGEON HILL BREWING CO, LLC (3/20/14)</t>
  </si>
  <si>
    <t xml:space="preserve">Muskegon, MI </t>
  </si>
  <si>
    <t>PLEASANT HOUSE THREE OAKS, LLC (7/1/13)</t>
  </si>
  <si>
    <t>Three Oaks,  MI</t>
  </si>
  <si>
    <t>PRECEPT BRANDS, LLC (8/13/14)</t>
  </si>
  <si>
    <t>RARA AVIS, LLC (6/24/14)</t>
  </si>
  <si>
    <t xml:space="preserve">REDWOOD BREWING CO. </t>
  </si>
  <si>
    <t xml:space="preserve">Flint, MI  </t>
  </si>
  <si>
    <t>REGAL BRAU BREWING CO, LLC (5/30/13)</t>
  </si>
  <si>
    <t>West Hollywood, CA</t>
  </si>
  <si>
    <t>RELETA BREWING CO., LLC</t>
  </si>
  <si>
    <t xml:space="preserve">Saratoga, Springs, NY  </t>
  </si>
  <si>
    <t>RHINELANDER BREWING CO, LLC (5/1/11)</t>
  </si>
  <si>
    <t>RICHARDSON FOODS, INC (9/28/05)</t>
  </si>
  <si>
    <t>C.J.'s Brewing Company</t>
  </si>
  <si>
    <t xml:space="preserve">Commerce Township, MI  </t>
  </si>
  <si>
    <t>RIGHT BRAIN BEVERAGES, LLC (11/30/07)</t>
  </si>
  <si>
    <t>RIVER'S EDGE BREWING CO, LLC (6/11/14)</t>
  </si>
  <si>
    <t>Milford, Mi</t>
  </si>
  <si>
    <t>RL BAILEY, LLC</t>
  </si>
  <si>
    <t>Mackinaw Brewing Co of TC</t>
  </si>
  <si>
    <t>ROCHESTER MILLS BEER COMPANY</t>
  </si>
  <si>
    <t>ROCHESTER MILLS PRODUCTION BREWERY, LLC (5/17/12)</t>
  </si>
  <si>
    <t>Auburn Hills, MI</t>
  </si>
  <si>
    <t>ROCKFORD BREWING COMPANY, INC. (9/24/12)</t>
  </si>
  <si>
    <t>ROCLAND WINE IMPORTS (8/19/10)</t>
  </si>
  <si>
    <t>Rio Rancho, NM</t>
  </si>
  <si>
    <t>ROYAL OAK BREWING CO.</t>
  </si>
  <si>
    <t>RUPERT'S BREW HOUSE, LLC (10/21/13)</t>
  </si>
  <si>
    <t>S&amp;H INDEPENDENT PREMIUM BRANDS, LLC (1/3/12)</t>
  </si>
  <si>
    <t>SABEMOS BEVERAGES, LLC (8/28/13)</t>
  </si>
  <si>
    <t>Carlsbad, CA</t>
  </si>
  <si>
    <t>SAINT WARMELS, LLC (1/10/13)</t>
  </si>
  <si>
    <t>Midtown Beer Co</t>
  </si>
  <si>
    <t>SANDHILL CRANE VINEYARDS, LLC (2/26/13)</t>
  </si>
  <si>
    <t>SAPPORO U.S.A., INC.</t>
  </si>
  <si>
    <t>SAUGATUCK BREWING CO, INC (6/20/05)</t>
  </si>
  <si>
    <t xml:space="preserve">Douglas, MI  </t>
  </si>
  <si>
    <t>SHEDS BREWING COMPANY, LLC (12/19/13)</t>
  </si>
  <si>
    <t>SHERROW VENTURES, LLC (12/8/09)</t>
  </si>
  <si>
    <t>Fenton Winery &amp; Brewery</t>
  </si>
  <si>
    <t>Fenton, MI</t>
  </si>
  <si>
    <t>SHERROW VENTURES, LLC (3/28/13)</t>
  </si>
  <si>
    <t>SHERWOOD BREWING CO, LLC (8/31/06)</t>
  </si>
  <si>
    <t xml:space="preserve">Shelby Township, MI  </t>
  </si>
  <si>
    <t>SHIPYARD BREWING CO, LLC (5/4/12)</t>
  </si>
  <si>
    <t>Portland, ME</t>
  </si>
  <si>
    <t>SHORT'S BREWING COMPANY-(4/16/04)</t>
  </si>
  <si>
    <t xml:space="preserve">Bellaire, MI  </t>
  </si>
  <si>
    <t>SHORT'S BREWING CO-Elk Rapids (2/3/09)</t>
  </si>
  <si>
    <t xml:space="preserve">Elk Rapids, MI  </t>
  </si>
  <si>
    <t>SIERRA NEVADA BREWING CO.</t>
  </si>
  <si>
    <t xml:space="preserve">Chico, CA  </t>
  </si>
  <si>
    <t>SINGHA NORTH AMERICA, INC (9/16/10)</t>
  </si>
  <si>
    <t>Redwood City, CA</t>
  </si>
  <si>
    <t>SJS VENTURES, INC.</t>
  </si>
  <si>
    <t xml:space="preserve">Ludington, MI  </t>
  </si>
  <si>
    <t>SLEEPWALKER SPIRITS AND ALE, INC (9/16/14)</t>
  </si>
  <si>
    <t>SMUTTYNOSE BREWING CO, INC (10/3/13)</t>
  </si>
  <si>
    <t>Portsmouth, NH</t>
  </si>
  <si>
    <t>SOO BREWING CO, LLC (3/28/11)</t>
  </si>
  <si>
    <t>Sault Ste, Marie, MI</t>
  </si>
  <si>
    <t>SOUC', INC (8/8/14)</t>
  </si>
  <si>
    <t>Bayou Bar &amp; Grill, Chocolay River Brewery</t>
  </si>
  <si>
    <t>SOUTH BEACH INVESTMENT CO (6/26/13)</t>
  </si>
  <si>
    <t xml:space="preserve">Pontiac, MI </t>
  </si>
  <si>
    <t>SOUTH SHORE BREWERY, INC. (7/12/05)</t>
  </si>
  <si>
    <t xml:space="preserve">Ashland, WI </t>
  </si>
  <si>
    <t>SOUTHERN ITALY IMPORTS, LLC (6/6/14)</t>
  </si>
  <si>
    <t>SOUTHERN TIER BREWING CO (10/21/04)</t>
  </si>
  <si>
    <t xml:space="preserve">Lakewood, NY  </t>
  </si>
  <si>
    <t>SOUTHERN TIER BREWING CO , II (10/22/140</t>
  </si>
  <si>
    <t>SPB, LLC (5/26/04)</t>
  </si>
  <si>
    <t>Stevens Point Brewery</t>
  </si>
  <si>
    <t xml:space="preserve">Stevens Point, WI  </t>
  </si>
  <si>
    <t>SPRECHER BREWING CO, INC (6/3/11)</t>
  </si>
  <si>
    <t>Glendale, MI</t>
  </si>
  <si>
    <t>ST. KILLIAN IMPORTING CO, INC (10/7/110</t>
  </si>
  <si>
    <t>Kingston, MA</t>
  </si>
  <si>
    <t>STANLEY STAWSKI DISTRIBUTING</t>
  </si>
  <si>
    <t>STODDARD, RUTH (6/20/13)</t>
  </si>
  <si>
    <t>STOUT BREWING COMPANY, LLC (1/21/14)</t>
  </si>
  <si>
    <t>Kings Mountain, NC</t>
  </si>
  <si>
    <t>SUES COFFEE HOUSE, INC (3/12/09)</t>
  </si>
  <si>
    <t>Saint Clair, MI</t>
  </si>
  <si>
    <t>SULLIVAN MARKETING, INC.  (7/10/03)</t>
  </si>
  <si>
    <t>Black Forest of Frau Keller</t>
  </si>
  <si>
    <t>SUMMIT BREWING CO (11/9/07)</t>
  </si>
  <si>
    <t>T &amp; B BREW PUB INC, (9/27/06)</t>
  </si>
  <si>
    <t>Sports Brew Pub</t>
  </si>
  <si>
    <t xml:space="preserve">Wyandotte, MI  </t>
  </si>
  <si>
    <t>T &amp; S INVESTMENTS, LLC (8/5/14)</t>
  </si>
  <si>
    <t>TAILGATE BEER, LLC (3/7/13)</t>
  </si>
  <si>
    <t>TAPISTRY BREWING COMPANY, INC. (6/3/13)</t>
  </si>
  <si>
    <t>Bridgman, MI</t>
  </si>
  <si>
    <t>THE BARN GROUP, LLC (6/12/14)</t>
  </si>
  <si>
    <t>Grand Ledge, MI</t>
  </si>
  <si>
    <t>THE BARN TAVERN, LLC (4/20/11)</t>
  </si>
  <si>
    <t>THE BROOKLYN BREWERY CORP. (2/3/06)</t>
  </si>
  <si>
    <t>THE D.O.G. BEVERAGE COMPANY, INC. (12/12/13)</t>
  </si>
  <si>
    <t>Westminster, MD</t>
  </si>
  <si>
    <t>THE FILLING STATION MICROBREWERY, INC (12/19/11)</t>
  </si>
  <si>
    <t>THE GALLERY BREWERY, LLC (10/13/14)</t>
  </si>
  <si>
    <t>Portland, MI</t>
  </si>
  <si>
    <t>THE LAGUNITAS BREWING CO (6/1/07)</t>
  </si>
  <si>
    <t xml:space="preserve">Petaluma, CA </t>
  </si>
  <si>
    <t>THE LIVERY, INC. (8/15/05)</t>
  </si>
  <si>
    <t>THE MAPLE GRILLE, LLC (11/20/14)</t>
  </si>
  <si>
    <t>Hemlock, MI</t>
  </si>
  <si>
    <t>THE MITTEN BREWING COMPANY, LLC (10/2/12)</t>
  </si>
  <si>
    <t>THE R.S. LIPMAN COMPANY (5/30/13)</t>
  </si>
  <si>
    <t>Nashville, TN</t>
  </si>
  <si>
    <t>THE SCHMOHZ BREWING CO.-(12/16/04)</t>
  </si>
  <si>
    <t xml:space="preserve">Grand Rapids,  MI  </t>
  </si>
  <si>
    <t>THE TRI CITY BREWING COMPANY (12/8/06)</t>
  </si>
  <si>
    <t>THE WOLVERINE STATE BREWING CO, LLC (10/29/10)</t>
  </si>
  <si>
    <t>THE WORKSHOP BREWING CO, LLC (7/17/13)</t>
  </si>
  <si>
    <t>THIRSTY DOG BREWING CO-(11/21/080</t>
  </si>
  <si>
    <t>Akron, OH</t>
  </si>
  <si>
    <t>THREE HEADS BREWING, INC. (9/6/13)</t>
  </si>
  <si>
    <t>Rochester, NY</t>
  </si>
  <si>
    <t>THREE SPEED ALES, LLC (5/23/13)</t>
  </si>
  <si>
    <t>Frankfort, MI</t>
  </si>
  <si>
    <t>THUMB BREWERY, LLC (5/25/14)</t>
  </si>
  <si>
    <t>Caseville, MI</t>
  </si>
  <si>
    <t>TIBBS BREWING CO, INC (10/28/13)</t>
  </si>
  <si>
    <t>TRAFFIC JAM &amp; SNUG</t>
  </si>
  <si>
    <t>TROUT RIVER BREWING CO (9/6/13)</t>
  </si>
  <si>
    <t>Lyndonville, VT</t>
  </si>
  <si>
    <t>TUJAX, INC (12/8/14)</t>
  </si>
  <si>
    <t>Delton, MI</t>
  </si>
  <si>
    <t>TWELVE PERCENT, LLC (11/8/13)</t>
  </si>
  <si>
    <t>TWO BEERS BREWING CO, LLC (5/30/13)</t>
  </si>
  <si>
    <t>UNE ANNEE BREWERY, LLC (10/13/14)</t>
  </si>
  <si>
    <t>UNION BREWERY, LLC (4/22/04)</t>
  </si>
  <si>
    <t>UNITED BRANDS CO, INC. (12/19/06)</t>
  </si>
  <si>
    <t xml:space="preserve">La Mesa, CA  </t>
  </si>
  <si>
    <t>UNITED STATES BEVERAGE, LLC (6/10/09)</t>
  </si>
  <si>
    <t>Stamford, CT</t>
  </si>
  <si>
    <t>UNITED STATES DISTILLED PRODUCT (5/1/04)</t>
  </si>
  <si>
    <t xml:space="preserve">Princeton, MN  </t>
  </si>
  <si>
    <t>UNITY VIBRATION LIVING KOMBUCHA TEA, LLC (12/9/10)</t>
  </si>
  <si>
    <t>UNRULY BREWING CO, LLC (11/21/13)</t>
  </si>
  <si>
    <t>VANBERG &amp; DEWOLF</t>
  </si>
  <si>
    <t>VANDER MILL, LLC (1/23/12)</t>
  </si>
  <si>
    <t>VERITAS VINEYARD, LLC (9/14/11)</t>
  </si>
  <si>
    <t>Albion, MI</t>
  </si>
  <si>
    <t>VERITAS VINEYARD, LLC-Brooklyn (6/27/12)</t>
  </si>
  <si>
    <t>Brooklyn, MI</t>
  </si>
  <si>
    <t>VERITAS VINEYARD, LLC-Jackson (6/25/13)</t>
  </si>
  <si>
    <t>VERMONT HARD CIDER CO, LLC (6/25/14)</t>
  </si>
  <si>
    <t>Middlebury, VT</t>
  </si>
  <si>
    <t>VIERLING SALOON AND SAMPLE ROOM, INC</t>
  </si>
  <si>
    <t>VINO.COM, LLC (11/4/04)</t>
  </si>
  <si>
    <t>Total Beverage Solution</t>
  </si>
  <si>
    <t xml:space="preserve">Mt. Pleasant, SC  </t>
  </si>
  <si>
    <t>WARSTEINER IMPORTERS AGENCY</t>
  </si>
  <si>
    <t xml:space="preserve">West Chester, OH  </t>
  </si>
  <si>
    <t>WBPB, CORP (7/18/06)</t>
  </si>
  <si>
    <t>Walldorf Brewpub &amp; Bistro</t>
  </si>
  <si>
    <t>Hastings, MI</t>
  </si>
  <si>
    <t>WEIN-BAUER, INC. (1/19/10)</t>
  </si>
  <si>
    <t>Franklin Park, IL</t>
  </si>
  <si>
    <t>WEST WASHTENAW BREWING, LLC (12/5/12)</t>
  </si>
  <si>
    <t>WILTSE'S RESTAURANT SYSTEMS</t>
  </si>
  <si>
    <t xml:space="preserve">Oscoda, MI  </t>
  </si>
  <si>
    <t>WINERY EXCHANGE, INC. (2/24/05)</t>
  </si>
  <si>
    <t>Marathon Imports</t>
  </si>
  <si>
    <t xml:space="preserve">Novato, CA  </t>
  </si>
  <si>
    <t>WITCH'S HAT BREWING COMPANY, LLC (12/7/11)</t>
  </si>
  <si>
    <t>South Lyon, MI</t>
  </si>
  <si>
    <t>WITCH'S HAT BREWING COMPANY, LLC (9/5/14)</t>
  </si>
  <si>
    <t>WJG, INC (1/30/14)</t>
  </si>
  <si>
    <t>Red Baron</t>
  </si>
  <si>
    <t>Burton, MI</t>
  </si>
  <si>
    <t>WM. MAGNER, INC. (11/7/12)</t>
  </si>
  <si>
    <t>WORLDWIDE BEVERAGE IMPORTS, LLC (5/30/13)</t>
  </si>
  <si>
    <t>TOTAL AUGUST PAYMENTS</t>
  </si>
  <si>
    <t>MISCELLANEOUS PAYMENTS AND/OR REPORTS FROM PREVIOUS MONTHS</t>
  </si>
  <si>
    <t>ossb</t>
  </si>
  <si>
    <t>AIKO IMPORTERS-MAR '14 LATE CHARGE</t>
  </si>
  <si>
    <t>ARBOR IMPORTS, LLC-Jun '14 report</t>
  </si>
  <si>
    <t>ARBOR IMPORTS, LLC-JuL '14 report</t>
  </si>
  <si>
    <t>brepub</t>
  </si>
  <si>
    <t>BARRETT CAMP-2ND QTR '14 TAX PMT</t>
  </si>
  <si>
    <t>BARRETT CAMP-2ND QTR '14 LATE CHARGE</t>
  </si>
  <si>
    <t>MICBRE</t>
  </si>
  <si>
    <t>BEGGARS BREWERY-Jul '14 late charge</t>
  </si>
  <si>
    <t>BLUMOOSE BREWING CO-2ND Qtr '14 report</t>
  </si>
  <si>
    <t>BLUMOOSE BREWING CO-2ND LATE CHG</t>
  </si>
  <si>
    <t>BOULDER BEER-MAR/Apr '14 late charge</t>
  </si>
  <si>
    <t>not lic'd</t>
  </si>
  <si>
    <t>BUD DISTRIBUTING-Feb '14 not lic'd</t>
  </si>
  <si>
    <t>CHEBOYGAN BREWING-MAY '14 LATE CHARGE</t>
  </si>
  <si>
    <t>CHEBOYGAN BREWING-JULY '14 LATE CHARGE</t>
  </si>
  <si>
    <t>COASTAL EXTREME BREWING CO-Jul '14 late charge</t>
  </si>
  <si>
    <t>FINCH'S BEER COMPANY-Jan '14 late charge</t>
  </si>
  <si>
    <t>FIREMAN'S BREW, INC-Jul '14 report</t>
  </si>
  <si>
    <t>FLYING DOG BREWERY-Mar '14 late charge</t>
  </si>
  <si>
    <t>GFBC, INC-Jul '14 report</t>
  </si>
  <si>
    <t>GFBC, INC-Sept-Nov '13 interste</t>
  </si>
  <si>
    <t>gfbc, inc-Jul '14 report late charge</t>
  </si>
  <si>
    <t>micbre</t>
  </si>
  <si>
    <t>HUDSONVILLE WINERY-SEPT '13 SHORTAGE</t>
  </si>
  <si>
    <t>not licd</t>
  </si>
  <si>
    <t>INTERNATIONAL MODERN INVESTMENT-Aug 14 not lic'd</t>
  </si>
  <si>
    <t>LITTE FOOTS INC-2ND QTR '14 LATE CHARGE</t>
  </si>
  <si>
    <t>MERCHANT DU VIN-Jul '14 tax pmt</t>
  </si>
  <si>
    <t>MERCHANT DU VIN-Jul '14 late charge</t>
  </si>
  <si>
    <t>MILLKING IT PRODUCTIONS-Jul '14 report</t>
  </si>
  <si>
    <t>MT PLEASANT BREWING CO-Jul '14 report</t>
  </si>
  <si>
    <t>NIEDERMAIER BREWHOUSE-Nov '13 add'l</t>
  </si>
  <si>
    <t>NIEDERMAIER BREWHOUSE-dEC '13 add'l</t>
  </si>
  <si>
    <t>NIEDERMAIER BREWHOUSE-Jan '14 add'l</t>
  </si>
  <si>
    <t>NIEDERMAIER BREWHOUSE-Feb '14 add'l</t>
  </si>
  <si>
    <t>NIEDERMAIER BREWHOUSE-Mar '14 add'l</t>
  </si>
  <si>
    <t>NIEDERMAIER BREWHOUSE-apr '14 add'l</t>
  </si>
  <si>
    <t>NIEDERMAIER BREWHOUSE-May'14 add'l</t>
  </si>
  <si>
    <t>NORTHPORT BREWING-Jun '14 report</t>
  </si>
  <si>
    <t>NORTHPORT BREWING-Jul '14 report</t>
  </si>
  <si>
    <t>OSGOOD BREWING LLC-Jun '14 report</t>
  </si>
  <si>
    <t>OSGOOD BREWING LLC-Jun '14 late chg</t>
  </si>
  <si>
    <t>POWERS DIST-Aug '14 not lic'd</t>
  </si>
  <si>
    <t>ROCHESTER MILLS-Jun '14 add'l</t>
  </si>
  <si>
    <t>SANDHILL CRANE-Jul report</t>
  </si>
  <si>
    <t>SANDHILL CRANE-Jul '14 late charge</t>
  </si>
  <si>
    <t>SHERROW VENTURES-Jul '13 add'l</t>
  </si>
  <si>
    <t>SHERROW VENTURES-Jun '14 late charge</t>
  </si>
  <si>
    <t>SHERROW VENTURES-Jul '14 late charge</t>
  </si>
  <si>
    <t>SMUTTYNOSE-Jul '14 tax pmt</t>
  </si>
  <si>
    <t>SMUTTYNOSE-Jul '14 LATE CHARGE</t>
  </si>
  <si>
    <t>TAPISTRY BREWING-Mar '14 late charge</t>
  </si>
  <si>
    <t>THE FILLING STATION-Jul '14 report</t>
  </si>
  <si>
    <t>THE FILLING STATION-Jul '14 LATE CHARGE</t>
  </si>
  <si>
    <t>THUMB BREWERY-May '14 report</t>
  </si>
  <si>
    <t>THUMB BREWERY-Jun '14 report</t>
  </si>
  <si>
    <t>THUMB BREWERY-Jul '14 report</t>
  </si>
  <si>
    <t>UNITY VIBRATION LIVING-Apr '14 late charge</t>
  </si>
  <si>
    <t>URNULY BREWING CO-Jun '14 late cahrge</t>
  </si>
  <si>
    <t>UNRULY BREWING CO-Jul '14 late charge</t>
  </si>
  <si>
    <t>TOTAL MISC. ITEMS RECEIVED WITH AUGUST REPORTS</t>
  </si>
  <si>
    <t>ACTUAL</t>
  </si>
  <si>
    <t>16% OR</t>
  </si>
  <si>
    <t>OVER</t>
  </si>
  <si>
    <t>TOTAL</t>
  </si>
  <si>
    <t>CITY, STATE</t>
  </si>
  <si>
    <t>LESS</t>
  </si>
  <si>
    <t>16%</t>
  </si>
  <si>
    <t>LITERS</t>
  </si>
  <si>
    <t xml:space="preserve">        Report updated 11/10/14</t>
  </si>
  <si>
    <t>DIRSHP</t>
  </si>
  <si>
    <t>1-800-WINESHOP.COM, INC (11/21/08)</t>
  </si>
  <si>
    <t>Napa, Ca</t>
  </si>
  <si>
    <t>SWM</t>
  </si>
  <si>
    <t>3 NORTH VINES, LLC (9/3/14)</t>
  </si>
  <si>
    <t>Crosswell, MI</t>
  </si>
  <si>
    <t>OSSW</t>
  </si>
  <si>
    <t>4FRONT IMPORTS, LLC (5/1/14)</t>
  </si>
  <si>
    <t>Lewisburg, OH</t>
  </si>
  <si>
    <t>8 VINI, INC (9/6/13)</t>
  </si>
  <si>
    <t>Hayward, CA</t>
  </si>
  <si>
    <t>9 DRAGON CELLARS, LLC (10/25/12)</t>
  </si>
  <si>
    <t>Saint Helena, CA</t>
  </si>
  <si>
    <t>13 APPELLATIONS, LLC (11/23/11)</t>
  </si>
  <si>
    <t>22 HUNDRED CELLARS, INC. (9/19/12)</t>
  </si>
  <si>
    <t>Field Recordings</t>
  </si>
  <si>
    <t>Paso Robles, Ca</t>
  </si>
  <si>
    <t>26 BRIX, LLC (10/18/07)</t>
  </si>
  <si>
    <t>B Cellars</t>
  </si>
  <si>
    <t>360 VIANSA, LLC (5/22/09)</t>
  </si>
  <si>
    <t>Sonoma, CA</t>
  </si>
  <si>
    <t>7 &amp; 8, LLC (8/20/07)</t>
  </si>
  <si>
    <t>Vineyard 7 &amp; 8</t>
  </si>
  <si>
    <t>A TO Z WINEWORKS, LLC (11/22/06)</t>
  </si>
  <si>
    <t>Newberg, OR</t>
  </si>
  <si>
    <t>A TO Z WINEWORKS, LLC (5/16/07)</t>
  </si>
  <si>
    <t>A TRES VITE, LLC (11/2/11)</t>
  </si>
  <si>
    <t>Grosse Pte, MI</t>
  </si>
  <si>
    <t>A. HARDY/USA, LTD (8/15/08)</t>
  </si>
  <si>
    <t>Des Plaines, IL</t>
  </si>
  <si>
    <t>A.G. MAC-IMPORT EXPORT CO(9/11/14)</t>
  </si>
  <si>
    <t>Columbus , OH</t>
  </si>
  <si>
    <t>A.I. ROOT CO. C253</t>
  </si>
  <si>
    <t xml:space="preserve">Medina, OH  </t>
  </si>
  <si>
    <t>A.V. BRANDS, INC. (10/31/07)</t>
  </si>
  <si>
    <t>Columbia, MD</t>
  </si>
  <si>
    <t>A.V.V. WINERY CO., LLC (2/24/05)</t>
  </si>
  <si>
    <t>Alexander Valley Vineyards</t>
  </si>
  <si>
    <t>Healdsburg, CA</t>
  </si>
  <si>
    <t>A.V.V WINERY CO, LLC (5/2/06)</t>
  </si>
  <si>
    <t>AARONAP CELLARS, LLC (9/26/14)</t>
  </si>
  <si>
    <t>Westford, MA</t>
  </si>
  <si>
    <t>ABACELA VINEYARDS &amp; WINERY, INC. (11/16/06)</t>
  </si>
  <si>
    <t>Roseburg, OR</t>
  </si>
  <si>
    <t>ABEJA, LLC (9/20/07)</t>
  </si>
  <si>
    <t>Walla Walla, WA</t>
  </si>
  <si>
    <t>ABERNATHY HOFFMAN, LLC (6/23/10)</t>
  </si>
  <si>
    <t>ABNER'S RESTAURANT, INC (9/15/14)</t>
  </si>
  <si>
    <t>ABREU VINEYARDS, INC (9/3/14)</t>
  </si>
  <si>
    <t>Yountville, Ca</t>
  </si>
  <si>
    <t>AC VIN CO, LLC (5/1/14)</t>
  </si>
  <si>
    <t>ACCOLADE WINES NORTH AMERICA, INC (7/18/12)</t>
  </si>
  <si>
    <t>ACCOLADE WINES NORTH AMERICA, INC (10/17/12)</t>
  </si>
  <si>
    <t>ACNAM, LLC (7/18/12)</t>
  </si>
  <si>
    <t>Wine for All</t>
  </si>
  <si>
    <t>Westbury, NY</t>
  </si>
  <si>
    <t>ACORN ALEGRIA WINERY (9/13/06)</t>
  </si>
  <si>
    <t>Acorn Winery</t>
  </si>
  <si>
    <t>ACOUSTIC BREWING CO, LC (2/3/09)</t>
  </si>
  <si>
    <t>Lake Ann, MI</t>
  </si>
  <si>
    <t>ACOUSTIC BREWING CO, LC (4/28/10)</t>
  </si>
  <si>
    <t>ADAMS, MARK/CIERA (2/8/13)</t>
  </si>
  <si>
    <t>Ledge Vineyards</t>
  </si>
  <si>
    <t>ADAMS WINERY, INC. (1/10/08)</t>
  </si>
  <si>
    <t>Bella Vineyards</t>
  </si>
  <si>
    <t>ADAMSVS, LLC (NM CHG)</t>
  </si>
  <si>
    <t>White cottage</t>
  </si>
  <si>
    <t>Penn Valley, Ca</t>
  </si>
  <si>
    <t>ADELAIDA CELLARS, INC. (5/2/06)</t>
  </si>
  <si>
    <t>ADELSHEIM VINEYARD, LLC (6/30/11)</t>
  </si>
  <si>
    <t>ADELSHEIM VINEYARD, LLC (5/8/08)</t>
  </si>
  <si>
    <t>ADIRONDACK WINERY, LLC (1/10/12)</t>
  </si>
  <si>
    <t>Lake George, NY</t>
  </si>
  <si>
    <t>ADLER FELS WINERY, LLC (10/6/05)</t>
  </si>
  <si>
    <t>Santa Rosa, CA</t>
  </si>
  <si>
    <t>ADMIRAL WINE &amp; LIQUOR-May '03</t>
  </si>
  <si>
    <t>Irvington, NJ</t>
  </si>
  <si>
    <t>ADVANTAGE INTERNATIONAL DIST, INC. (10/17/12)</t>
  </si>
  <si>
    <t>Miami FL</t>
  </si>
  <si>
    <t>AEROVIN, LLC (nm chg)</t>
  </si>
  <si>
    <t>Regency Wine Group</t>
  </si>
  <si>
    <t>AHD WINE IMPORTS, LLC (5/1/12)</t>
  </si>
  <si>
    <t>AIKO, LLC (1/19/06)</t>
  </si>
  <si>
    <t>AIRPORT RANCH ESTATES, LLC (8/18/11)</t>
  </si>
  <si>
    <t>Airfield Estates</t>
  </si>
  <si>
    <t>Prosser, WA</t>
  </si>
  <si>
    <t>AL-RITE FRUITS &amp; SYRUPS, INC. (11/3/11)</t>
  </si>
  <si>
    <t>Master Syrup Maker</t>
  </si>
  <si>
    <t>ALDERBROOK WINERY, LLC (1/25/07)</t>
  </si>
  <si>
    <t>ALLIED IMPORTERS USA- (1/26/05)</t>
  </si>
  <si>
    <t>Long Island City, NY</t>
  </si>
  <si>
    <t>ALMA ROSA WINERY &amp; VINEYARDS, LLC (10/21/11)</t>
  </si>
  <si>
    <t>Buellton, CA</t>
  </si>
  <si>
    <t>ALMA ROSA WINERY &amp; VINEYARDS, LLC (9/24/09)</t>
  </si>
  <si>
    <t>ALPHA AND OMEGA WINERY, LLC (9/27/11)</t>
  </si>
  <si>
    <t>Rutherford, CA</t>
  </si>
  <si>
    <t>ALPHA AND OMEGA WINERY, LLC (2/8/08)</t>
  </si>
  <si>
    <t>ALTA MARIA VINEYARDS, LLC (12/9/10)</t>
  </si>
  <si>
    <t>Santa Maria, CA</t>
  </si>
  <si>
    <t>ALTAMURA WINERY, INC. (8/4/11)</t>
  </si>
  <si>
    <t>ALTAMURA WINERY, INC, (10/12/09)</t>
  </si>
  <si>
    <t>ALVAREZ VINEYARDS, LLC (5/1/12)</t>
  </si>
  <si>
    <t>Miraflores</t>
  </si>
  <si>
    <t>Placerville, CA</t>
  </si>
  <si>
    <t>AMAPOLA CREEK VINEYARDS &amp; WINERY (6/3/10)</t>
  </si>
  <si>
    <t>AMARA IMPORTS, LLC (5/17/12)</t>
  </si>
  <si>
    <t>Wyoming, MN</t>
  </si>
  <si>
    <t>AMARA IMPORTS, LLC (10/15/14)</t>
  </si>
  <si>
    <t>Fridley, MN</t>
  </si>
  <si>
    <t>AMAVI CELLARS, LLC (10/22/09)</t>
  </si>
  <si>
    <t>AMAVI CELLARS, LLC (6/10/14)</t>
  </si>
  <si>
    <t>AMBER FALLS WINERY AND CELLARS, LLC (9/11/14)</t>
  </si>
  <si>
    <t>Hampshire, TN</t>
  </si>
  <si>
    <t>AMERICAN BEVERAGE CORP. (12/28/05)</t>
  </si>
  <si>
    <t>Gibsonia, PA</t>
  </si>
  <si>
    <t>AMERICAN DISTILLED PRODUCTS CORP (10/4/12)</t>
  </si>
  <si>
    <t>Agave Loco Brands</t>
  </si>
  <si>
    <t>Highland Park, IL</t>
  </si>
  <si>
    <t>AMERICAN ESTATES WINES, INC.</t>
  </si>
  <si>
    <t>Philadelphia, PA</t>
  </si>
  <si>
    <t>AMERICAN FIDELITY</t>
  </si>
  <si>
    <t>Reston, VA</t>
  </si>
  <si>
    <t>AMERICAN WINE TRADE, INC (7/18/14)</t>
  </si>
  <si>
    <t>Seattle, WA</t>
  </si>
  <si>
    <t>AMICUS CELLARS, LLC (8/31/09)</t>
  </si>
  <si>
    <t>AMICUS CELLARS, LLC (5/6/09)</t>
  </si>
  <si>
    <t>AMITY VINEYARDS, INC. (7/8/10)</t>
  </si>
  <si>
    <t>Amity, OR</t>
  </si>
  <si>
    <t>AMPELOS CELLARS, INC. (5/19/09)</t>
  </si>
  <si>
    <t>Lompoc, CA</t>
  </si>
  <si>
    <t>AMUSE BOUCHE, LLC (11/7/12)</t>
  </si>
  <si>
    <t>AMUSE BOUCHE, LLC (5/1/09)</t>
  </si>
  <si>
    <t>ANDERS-LANE ARTISAN WINES, LP (10/30/08)</t>
  </si>
  <si>
    <t xml:space="preserve">Morgan Hill, CA </t>
  </si>
  <si>
    <t>ANDERSON'S CONN VALLEY WINERY (6/22/11)</t>
  </si>
  <si>
    <t>ANDERSON'S CONN VALLEY WINERY (10/19/06)</t>
  </si>
  <si>
    <t>ANGEL'S SHARE WINE IMPORTS, LLC (8/28/13)</t>
  </si>
  <si>
    <t>ANHEUSER-BUSCH, LLC (1/4/12)</t>
  </si>
  <si>
    <t>Saint Louis, MO</t>
  </si>
  <si>
    <t>ANIMO, LP (4/26/11)</t>
  </si>
  <si>
    <t>ANOMALY VINEYARDS, LLC (8/26/09)</t>
  </si>
  <si>
    <t>ANTHEM WINERY &amp; VINEYARDS, LLC (6/10/13)</t>
  </si>
  <si>
    <t>APPEALING IMPORTS, LLC (7/16/12)</t>
  </si>
  <si>
    <t>Sterling Heights, MI</t>
  </si>
  <si>
    <t>APPLE BLOSSOM WINERY, LLC (8/21/13)</t>
  </si>
  <si>
    <t>Mattawan, MI</t>
  </si>
  <si>
    <t>AQUA PUMPKIN, INC. (5/7/09)</t>
  </si>
  <si>
    <t>AQUAMARINE SPRINGS, LLC (7/22/090</t>
  </si>
  <si>
    <t>Gaylord, MI</t>
  </si>
  <si>
    <t>AQUITAINE WINE USA, LLC (6/10/13)</t>
  </si>
  <si>
    <t>Berkeley, CA</t>
  </si>
  <si>
    <t>ARARAT IMPORT EXPORT CO, LLC (5/1/06)</t>
  </si>
  <si>
    <t>San Rafael, CA</t>
  </si>
  <si>
    <t>ARBOR BEVERAGE</t>
  </si>
  <si>
    <t>Ann Arbor, MI</t>
  </si>
  <si>
    <t>ARBOR IMPORTS (6/4/14)</t>
  </si>
  <si>
    <t>ARBOR VINEYARDS, INC (1/16/13)</t>
  </si>
  <si>
    <t>Lodi,CA</t>
  </si>
  <si>
    <t>ARCADIA BREWING COMPANY</t>
  </si>
  <si>
    <t xml:space="preserve">Battle  Creek, MI  </t>
  </si>
  <si>
    <t>ARCADIA BREWING COMPANY (7/18/14)</t>
  </si>
  <si>
    <t>Kalamazoo, MI</t>
  </si>
  <si>
    <t>ARCANA, LLC (10/21/11)</t>
  </si>
  <si>
    <t>Oakville, Ca</t>
  </si>
  <si>
    <t>AREL GROUP WINE &amp; SPIRITS, INC. (5/1/12)</t>
  </si>
  <si>
    <t>Atlanta, GA</t>
  </si>
  <si>
    <t>ARETE WINES, LLC (10/13/14)</t>
  </si>
  <si>
    <t>Domaine De La Cote</t>
  </si>
  <si>
    <t>ARIETTA, INC (4/28/10)</t>
  </si>
  <si>
    <t>Pinole, CA</t>
  </si>
  <si>
    <t>ARISTA WINERY, LLC (7/10/06)</t>
  </si>
  <si>
    <t>ARKENSTONE VINEYARDS, LLC (5/9/09)</t>
  </si>
  <si>
    <t>Angwin, CA</t>
  </si>
  <si>
    <t>ARKTOS, LLC (9/5/14)</t>
  </si>
  <si>
    <t>ARMAND ROTH, INC. (3/2/06)</t>
  </si>
  <si>
    <t>Ulrich Wine Cellar</t>
  </si>
  <si>
    <t xml:space="preserve">Traverse City, MI  </t>
  </si>
  <si>
    <t>ARMAND ROTH, INC. (5/2/06)</t>
  </si>
  <si>
    <t>ARMIDA WINERY (5/25/05)</t>
  </si>
  <si>
    <t>ARMIDA WINERY (6/24/13)</t>
  </si>
  <si>
    <t>ARMSTRONG FAMILY WINERY, LLC (10/13/140</t>
  </si>
  <si>
    <t>Woodinville, WA</t>
  </si>
  <si>
    <t>ARMSTRONG VINEYARDS, INC. (5/21/10)</t>
  </si>
  <si>
    <t>ARRINGTON VINEYARDS (3/27/08)</t>
  </si>
  <si>
    <t>Arrington, TN</t>
  </si>
  <si>
    <t>ARROWHEAD MOUNTAIN WINERY CORP (5/30/13)</t>
  </si>
  <si>
    <t>ARTESIAN ENTERPRISES, INC (9/26/13)</t>
  </si>
  <si>
    <t>Freedom Beverage Company</t>
  </si>
  <si>
    <t>Greensboro, NC</t>
  </si>
  <si>
    <t>ARTISANS &amp; VINES, LLC (4/15/13)</t>
  </si>
  <si>
    <t>Richmond, VA</t>
  </si>
  <si>
    <t>ASH HOLLOW WINERY, LLC (8/30/06)</t>
  </si>
  <si>
    <t>ASKARI O.H. LLC (6/17/11)</t>
  </si>
  <si>
    <t>ASV WINES, INC</t>
  </si>
  <si>
    <t>McFarland, CA</t>
  </si>
  <si>
    <t>ATHENA VINEYARDS, LLC (10/18/07)</t>
  </si>
  <si>
    <t>Heathsville, VA</t>
  </si>
  <si>
    <t>ATHENEE IMPORTERS &amp; DIST., LTD (6/9/11)</t>
  </si>
  <si>
    <t>ATLAS IMPORTS, LLC-Sept '03</t>
  </si>
  <si>
    <t>Waterford, MI</t>
  </si>
  <si>
    <t>AU BON CLIMAT, LLC (5/2/06)</t>
  </si>
  <si>
    <t>AU SOMMET, LLC (11/7/12)</t>
  </si>
  <si>
    <t>AUBERT WINEGROWING, INC (4/3/09)</t>
  </si>
  <si>
    <t>AUGUST BRIGGS JR, INC. (10/27/11)</t>
  </si>
  <si>
    <t>Calistoga, CA</t>
  </si>
  <si>
    <t>AUSA PACIFICA, LLC (5/1/12)</t>
  </si>
  <si>
    <t>AWDIRECT, INC (3/3/10)</t>
  </si>
  <si>
    <t>Novato, CA</t>
  </si>
  <si>
    <t>AWDIRECT, INC. (7/15/13)</t>
  </si>
  <si>
    <t>B. NEKTAR, LLC (5/12/08)</t>
  </si>
  <si>
    <t>B. NEKTAR, LLC (12/6/12)</t>
  </si>
  <si>
    <t>B. UNITED INTERNATIONAL INC</t>
  </si>
  <si>
    <t>Redding, CT</t>
  </si>
  <si>
    <t>B.R. COHN WINERY, INC. (5/19/11)</t>
  </si>
  <si>
    <t>Glen Ellen, CA</t>
  </si>
  <si>
    <t>B.R. COHN WINERY, I NC (8/21/06)</t>
  </si>
  <si>
    <t>BACARDI MARTINI</t>
  </si>
  <si>
    <t>BACCHUS 2000 L.L.C.</t>
  </si>
  <si>
    <t xml:space="preserve">Northville, MI </t>
  </si>
  <si>
    <t>BACCHUS TECHNOLOGIES, LLC (8/3/06)</t>
  </si>
  <si>
    <t>Vine Street Imports</t>
  </si>
  <si>
    <t>BACCO WINE &amp; SPIRIT, LLC (5/19/09)</t>
  </si>
  <si>
    <t>Lancaster, PA</t>
  </si>
  <si>
    <t>BAD BREWING CO, LLC  (5/28/14)</t>
  </si>
  <si>
    <t>BADGER MOUNTAIN, INC. (5/11/11)</t>
  </si>
  <si>
    <t>Kennewick, WA</t>
  </si>
  <si>
    <t>BANFI PRODUCTS</t>
  </si>
  <si>
    <t>Old Brookville, NY</t>
  </si>
  <si>
    <t>BANSHEE WINES, LLC (6/30/11)</t>
  </si>
  <si>
    <t>Valkyrie Selections</t>
  </si>
  <si>
    <t>San Francisco, CA</t>
  </si>
  <si>
    <t xml:space="preserve">BANVILLE &amp; JONES WINE MERCHANTS </t>
  </si>
  <si>
    <t>New York, NY</t>
  </si>
  <si>
    <t xml:space="preserve">BARBER, JAMES K </t>
  </si>
  <si>
    <t>BARBOURSVILLE WINERY, INC. (7/22/09)</t>
  </si>
  <si>
    <t>Barboursville, VA</t>
  </si>
  <si>
    <t>BARGETTO'S</t>
  </si>
  <si>
    <t>Soquel, CA</t>
  </si>
  <si>
    <t>BARGETTO'S (5/2/06)</t>
  </si>
  <si>
    <t>BARLOW VINEYARDS, LLC (9/17/13)</t>
  </si>
  <si>
    <t>BARNARD-GRIFFIN, INC. (12/14/06)</t>
  </si>
  <si>
    <t>Barnard Griffin</t>
  </si>
  <si>
    <t>Richland, WA</t>
  </si>
  <si>
    <t>BARNETT, FIONA H (8/4/11)</t>
  </si>
  <si>
    <t>Barnett Vineyards</t>
  </si>
  <si>
    <t>BARONESS SMALL ESTATES, INC. (8/30/10)</t>
  </si>
  <si>
    <t>BARRA, CHARLES L (5/4/12)</t>
  </si>
  <si>
    <t>Barra of Menocino</t>
  </si>
  <si>
    <t>Redwood Valley, CA</t>
  </si>
  <si>
    <t>BARRA, CHARLES L (5/1/12)</t>
  </si>
  <si>
    <t>BARREL 27 WINE COMPANY, INC. (6/10/13)</t>
  </si>
  <si>
    <t>BARREL 27 WINE COMPANY, INC. (2/10/11)</t>
  </si>
  <si>
    <t>BARTOW II, DENNIS W (4/4/11)</t>
  </si>
  <si>
    <t>Bartow Imports</t>
  </si>
  <si>
    <t>Alexandria, Va</t>
  </si>
  <si>
    <t>BAUM  WINE IMPORTS</t>
  </si>
  <si>
    <t>Bensenville, IL</t>
  </si>
  <si>
    <t>BAZAN CELLARS, LLC (5/1/11)</t>
  </si>
  <si>
    <t>Mario Bazan Cellars</t>
  </si>
  <si>
    <t>BEACON WINE COMPANY, INC (5/4/12)</t>
  </si>
  <si>
    <t>BEATBOX BEVERAGES, LLC (5/2/13)</t>
  </si>
  <si>
    <t>BECKMEN, JUDITH/THOMAS (67/06)</t>
  </si>
  <si>
    <t>Beckmen Vineyards</t>
  </si>
  <si>
    <t>Los Olivos, CA</t>
  </si>
  <si>
    <t>BEDELL NORTH FORK, LLC (6/10/13)</t>
  </si>
  <si>
    <t>Cutchogue, NY</t>
  </si>
  <si>
    <t>BEDFORD BRANDS, LTD.</t>
  </si>
  <si>
    <t>Larchmont, NY</t>
  </si>
  <si>
    <t>BEE WELL MEADERY, LLC (11/25/13)</t>
  </si>
  <si>
    <t>Bellaire, MI</t>
  </si>
  <si>
    <t>BEHIND THE CELLAR DOOR IMPORTS, LLC (10/19/07)</t>
  </si>
  <si>
    <t>Bloomfield Hills, MI</t>
  </si>
  <si>
    <t>BEL VINO, LLC (11/7/12)</t>
  </si>
  <si>
    <t>Temecula, CA</t>
  </si>
  <si>
    <t xml:space="preserve">BELL'S BREWERY, INC </t>
  </si>
  <si>
    <t>BELLE-VUE IMPORTS, LLC (5/1/14)</t>
  </si>
  <si>
    <t>Rochester, MI</t>
  </si>
  <si>
    <t>BELLES ORGANICS, INC (7/30/13)</t>
  </si>
  <si>
    <t>Rydal, GA</t>
  </si>
  <si>
    <t>BELLO FAMILY VINEYARD, LLC (7/22/13)</t>
  </si>
  <si>
    <t>BELLO FAMILY VINEYARD, LLC (5/2/13)</t>
  </si>
  <si>
    <t>BELTANE RANCH, INC. (5/1/12)</t>
  </si>
  <si>
    <t>BEN MYERSON CANDY CO  ( 01/04)</t>
  </si>
  <si>
    <t>Wine Warehouse</t>
  </si>
  <si>
    <t>Los Angeles, CA</t>
  </si>
  <si>
    <t>BENESSERE VINEYARDS LTD (5/27/09)</t>
  </si>
  <si>
    <t>BENESSERE VINEYARDS LTD (8/12/11)</t>
  </si>
  <si>
    <t>BENNETT LANE WINERY, LLC (6/28/07)</t>
  </si>
  <si>
    <t>BENOVIA WINERY, LLC (8/12/09)</t>
  </si>
  <si>
    <t>BENT CREEK WINERY, LLC</t>
  </si>
  <si>
    <t>Livermore, CA</t>
  </si>
  <si>
    <t>BENTON-LANE, LLC (12/14/06)</t>
  </si>
  <si>
    <t>Benton Lane Winery</t>
  </si>
  <si>
    <t>Monroe, OR</t>
  </si>
  <si>
    <t>BENZIGER FAMILY VINEYARDS, LLC (6/23/06)</t>
  </si>
  <si>
    <t>Benziger</t>
  </si>
  <si>
    <t>BERGEVIN LANE VINEYARDS, LLC (5/1/14)</t>
  </si>
  <si>
    <t>BERGSTROM WINES, LLC (11/9/07)</t>
  </si>
  <si>
    <t>Bergstrom Vineyards</t>
  </si>
  <si>
    <t>BERNARDUS,LLC.</t>
  </si>
  <si>
    <t>Carmel Valley, CA</t>
  </si>
  <si>
    <t>BERNARDUS, LLC (5/2/06)</t>
  </si>
  <si>
    <t>BETHEL HEIGHTS VINEYARD, INC. (5/19/11)</t>
  </si>
  <si>
    <t>Saelm, OR</t>
  </si>
  <si>
    <t>BETHEL HEIGHTS VINEYARD, INC. (4/28/10)</t>
  </si>
  <si>
    <t>Salem, OR</t>
  </si>
  <si>
    <t>BETZ CELLARS, LLC (7/25/11)</t>
  </si>
  <si>
    <t>Betz Family Winery</t>
  </si>
  <si>
    <t>Redmond, WA</t>
  </si>
  <si>
    <t>BIAGIO CRU AND ESTATE WINES, .L.LC.</t>
  </si>
  <si>
    <t>Roslyn Heights, NY</t>
  </si>
  <si>
    <t>BIG BASIN VINEYARDS, LLC (6/25/14)</t>
  </si>
  <si>
    <t>Boulder Creek, CA</t>
  </si>
  <si>
    <t>BIG BASIN VINEYARDS, LLC (8/7/08)</t>
  </si>
  <si>
    <t>BIG EASY BLENDS, LLC (2/11/10)</t>
  </si>
  <si>
    <t>Kenner, LA</t>
  </si>
  <si>
    <t>Holland, MI</t>
  </si>
  <si>
    <t>BIGHORN CELLARS, LLC (10/22/09)</t>
  </si>
  <si>
    <t>BIL ENTERPRISES, LLC (6/4/13)</t>
  </si>
  <si>
    <t>White Flame Brewing Co</t>
  </si>
  <si>
    <t>BILTMORE ESTATE WINE CO. (5/11/11)</t>
  </si>
  <si>
    <t>Asheville, NC</t>
  </si>
  <si>
    <t>BILTMORE ESTATE WINE CO (11/30/07)</t>
  </si>
  <si>
    <t>BLACK FAMILY VINEYARD, LLC (7/25/11)</t>
  </si>
  <si>
    <t>The Four Graces</t>
  </si>
  <si>
    <t>Dundee, OR</t>
  </si>
  <si>
    <t>BLACK FAMILY VINEYARD, LLC (6/17/09)</t>
  </si>
  <si>
    <t>BLACK MESA WINERY, LLC (5/1/070</t>
  </si>
  <si>
    <t>Velarde, NM</t>
  </si>
  <si>
    <t>BLACK RIDGE WINERY, LLC (7/23/08)</t>
  </si>
  <si>
    <t>Los Gatos, CA</t>
  </si>
  <si>
    <t>BLACKBIRD VINEYARDS, LLC (9/17/13)</t>
  </si>
  <si>
    <t>BLACKBIRD VINEYARDS, LLC (6/30/11)</t>
  </si>
  <si>
    <t>BLACKBURN ENTERPRISES, LLC (7/13/06)</t>
  </si>
  <si>
    <t>Pietra Santa Winery</t>
  </si>
  <si>
    <t>Hollister, CA</t>
  </si>
  <si>
    <t>BLACKBURN ENTERPRISES, LLC (9/19/08)</t>
  </si>
  <si>
    <t>BLAKE FARMS HARD APPLE CIDER, LLC (9/26/13)</t>
  </si>
  <si>
    <t>Armada, MI</t>
  </si>
  <si>
    <t>BLAKE FARMS HARD APPLE CIDER, LLC (12/11/13)</t>
  </si>
  <si>
    <t>BLANKIET ESTATE, LLC (9/13/06)</t>
  </si>
  <si>
    <t>BLENHEIM VINEYARDS, LLC (11/2/06)</t>
  </si>
  <si>
    <t>Charlottesville, VA</t>
  </si>
  <si>
    <t>BLUE DOG MEAD, LLC (9/6/13)</t>
  </si>
  <si>
    <t>Eugene, OR</t>
  </si>
  <si>
    <t>BLUE MOUNTAIN CIDER CO, LLC (4/1/14)</t>
  </si>
  <si>
    <t>Milton Freewater, OR</t>
  </si>
  <si>
    <t>BLUE MOUNTAIN CIDER CO, LLC (5/19/11)</t>
  </si>
  <si>
    <t>BLUE WATER WINERY, LLC (9/5/08)</t>
  </si>
  <si>
    <t xml:space="preserve">Carsonville, MI </t>
  </si>
  <si>
    <t>BLUE WATER WINERY, LLC (8/27/09)</t>
  </si>
  <si>
    <t>BLUE WATER WINERY, LLC-LEXINGTON (7/28/10)</t>
  </si>
  <si>
    <t>BLUSTONE PARTNERS, LLC (8/3/11)</t>
  </si>
  <si>
    <t>Blustone Vineyards</t>
  </si>
  <si>
    <t>Suttons Bay, MI</t>
  </si>
  <si>
    <t>BLUSTONE PARTNERS, LLC (6/25/12)</t>
  </si>
  <si>
    <t>BNA WINE GROUP, LLC (5/4/12)</t>
  </si>
  <si>
    <t>King City, CA</t>
  </si>
  <si>
    <t>BNP DISTRIBUTING CO, INC (4/28/10)</t>
  </si>
  <si>
    <t>BOATHOUSE VINEYARDS, LLC (12/3/09)</t>
  </si>
  <si>
    <t>Lake Leelanau, MI</t>
  </si>
  <si>
    <t>BOATHOUSE VINEYARDS, LLC (5/5/11)</t>
  </si>
  <si>
    <t>lAKE Leelanau, MI</t>
  </si>
  <si>
    <t>BOEGER WINERY, INC. (6/14/06)</t>
  </si>
  <si>
    <t>BOEKENOOGEN WINERY, LLC (4/28/10)</t>
  </si>
  <si>
    <t>BOGLE VINEYARDS, INC. (5/27/11)</t>
  </si>
  <si>
    <t>Clarksburg, CA</t>
  </si>
  <si>
    <t>BOISINEAU INTERNATIONAL CO, LLC (6/25/14)</t>
  </si>
  <si>
    <t>Orlando, FL</t>
  </si>
  <si>
    <t>BON AFFAIR, INC (10/22/14)</t>
  </si>
  <si>
    <t>BONANNO VINTNERS, LLC (5/6/10)</t>
  </si>
  <si>
    <t>Chicago, IL</t>
  </si>
  <si>
    <t>BONNY DOON WINERY, INC. (10/26/07)</t>
  </si>
  <si>
    <t>Santa Cruz, CA</t>
  </si>
  <si>
    <t>BOOKWALTER WINERY, LLC (7/30/13)</t>
  </si>
  <si>
    <t>BOOKWALTER WINERY, LLC (8/3/060</t>
  </si>
  <si>
    <t>BORDEAUX WINE LOCATORS, INC</t>
  </si>
  <si>
    <t>Tumwater, WA</t>
  </si>
  <si>
    <t>Boston, MA</t>
  </si>
  <si>
    <t>BOUCHAINE VINEYARDS, INC. (2/16/07)</t>
  </si>
  <si>
    <t>BOUCHAINE VINEYARDS, INC. (5/16/06)</t>
  </si>
  <si>
    <t>BOUGETZ CELLARS, LLC (12/11/13)</t>
  </si>
  <si>
    <t>BOUNDRY BREAKS, LLC (1/21/14)</t>
  </si>
  <si>
    <t>Lodi, CA</t>
  </si>
  <si>
    <t>BOWERS HARBOR</t>
  </si>
  <si>
    <t>BOWERS HARBOR (5/1/07)</t>
  </si>
  <si>
    <t>BOZIC, GEORGE JR.</t>
  </si>
  <si>
    <t>BRANDEAU, LLC (2/12/13)</t>
  </si>
  <si>
    <t>BRANHAM, GARY RICHARD (10/13/05)</t>
  </si>
  <si>
    <t>Branham Estates Wines</t>
  </si>
  <si>
    <t>BRASSFIELD ESTATE WINERY, LLC (1/10/08)</t>
  </si>
  <si>
    <t>Clearlake Oaks, CA</t>
  </si>
  <si>
    <t>BRASSFIELD ESTATE WINERY, LLC (1/31/08)</t>
  </si>
  <si>
    <t>BRAZOS WINE IMPORTS, LLC (9/26/14)</t>
  </si>
  <si>
    <t>BRENGMAN BROTHERS, LLC (9/23/11)</t>
  </si>
  <si>
    <t>BRENGMAN BROTHERS, LLC (5/1/12)</t>
  </si>
  <si>
    <t>BRESSLER VINEYARDS, LLC (8/10/06)</t>
  </si>
  <si>
    <t>BREWER-CLIFTON (6/7/06)</t>
  </si>
  <si>
    <t>Diatom</t>
  </si>
  <si>
    <t>BRIAN CARTER CELLARS, LLC (11/9/07)</t>
  </si>
  <si>
    <t>BROADBENT SELECTIONS</t>
  </si>
  <si>
    <t>San Francisco CA</t>
  </si>
  <si>
    <t>BRONCO WINE COMPANY</t>
  </si>
  <si>
    <t>Classic Wines/California</t>
  </si>
  <si>
    <t>Ceres, CA</t>
  </si>
  <si>
    <t>BROOKSIDE WINERY, LLC (6/12/13)</t>
  </si>
  <si>
    <t>Brookside Generations</t>
  </si>
  <si>
    <t>BROTHERS INT'L FOOD CORP (9/11/09)</t>
  </si>
  <si>
    <t xml:space="preserve">Batavia,  NY </t>
  </si>
  <si>
    <t>BROWN, MICHAEL R. (5/21/07)</t>
  </si>
  <si>
    <t>Kalyra</t>
  </si>
  <si>
    <t>Santa Ynez, CA</t>
  </si>
  <si>
    <t>BROWN COUNTY WINE CO (5/6/08)</t>
  </si>
  <si>
    <t>Nashville, IN</t>
  </si>
  <si>
    <t>BROWN ESTATE VINEYARDS, LLC (12/20/13)</t>
  </si>
  <si>
    <t>BROWN ESTATE VINEYARDS, LLC (6/1/07)</t>
  </si>
  <si>
    <t>BROWN-FORMAN</t>
  </si>
  <si>
    <t>Louisville, KY</t>
  </si>
  <si>
    <t>BRUTOCAO CELLARS LP (8/30/11)</t>
  </si>
  <si>
    <t>Hopland, CA</t>
  </si>
  <si>
    <t>BRUTOCAO CELLARS LP (7/18/12)</t>
  </si>
  <si>
    <t>BRYANT VINEYARDS, LTD (1/10/07)</t>
  </si>
  <si>
    <t>BRYS WINERY, LC (4/22/05)</t>
  </si>
  <si>
    <t>BRYS WINERY, LC (5/15/06)</t>
  </si>
  <si>
    <t>BUCKLER FAMILY VINEYARDS, LLC (10/24/08)</t>
  </si>
  <si>
    <t>Adobe Road Winery</t>
  </si>
  <si>
    <t>Petaluma, CA</t>
  </si>
  <si>
    <t>BUCKLER FAMILY VINEYARDS, LLC (9/20/07)</t>
  </si>
  <si>
    <t>BUDGE BROWN FAMILY WINERY (5/8/13)</t>
  </si>
  <si>
    <t>Tulip Hill Winery</t>
  </si>
  <si>
    <t>Tracy, CA</t>
  </si>
  <si>
    <t>BULLY HILL VINEYARDS, INC. (5/23/08)</t>
  </si>
  <si>
    <t>Hammondsport, NY</t>
  </si>
  <si>
    <t>BULLY HILL VINEYARDS, INC. (10/2/08)</t>
  </si>
  <si>
    <t>BURGDORF'S WINERY, LLC (3/16/05)</t>
  </si>
  <si>
    <t xml:space="preserve">Haslett, MI  </t>
  </si>
  <si>
    <t>BURGDORF'S WINERY, LLC (6/7/06)</t>
  </si>
  <si>
    <t>BURGESS CELLARS, INC. (1/27/09)</t>
  </si>
  <si>
    <t>BURGESS CELLARS, INC. (5/16/06)</t>
  </si>
  <si>
    <t>BUTKOVICH, DAVID T (9/3/09)</t>
  </si>
  <si>
    <t>Cody Kresta Vineyard</t>
  </si>
  <si>
    <t>BUTKOVICH, DAVID T (1/21/14)</t>
  </si>
  <si>
    <t>BUTTONWOOD FARM WINERY, INC. (6/7/06)</t>
  </si>
  <si>
    <t>Solvang, CA</t>
  </si>
  <si>
    <t>BWSC, LLC (9/26/13)</t>
  </si>
  <si>
    <t>Wonderful Wine co</t>
  </si>
  <si>
    <t>C &amp; N CORPORATION (8/7/13)</t>
  </si>
  <si>
    <t>Sturgeon Bay, WI</t>
  </si>
  <si>
    <t>C AND C WINE SERVICE, INC. (7/13/06)</t>
  </si>
  <si>
    <t>Hook and Ladder Winery</t>
  </si>
  <si>
    <t>C. MONDAVI &amp; SONS</t>
  </si>
  <si>
    <t>C. MONDAVI &amp; SONS (11/16/06)</t>
  </si>
  <si>
    <t>Charles Krug Winery</t>
  </si>
  <si>
    <t>C.G. DI ARIE VINEYARD &amp; WINERY (12/11/09)</t>
  </si>
  <si>
    <t>Mount Aukum, CA</t>
  </si>
  <si>
    <t>CA'MOMI WINERY, LLC (8/13/14)</t>
  </si>
  <si>
    <t>CAB CELLARS, LLC (7/24/12)</t>
  </si>
  <si>
    <t>Lavrentide Wines</t>
  </si>
  <si>
    <t>CAB CELLARS, LLC (10/4/12)</t>
  </si>
  <si>
    <t>CAB4TEN, LLC (9/28/07)</t>
  </si>
  <si>
    <t>Parallel Wines</t>
  </si>
  <si>
    <t>CABERNET CORP.</t>
  </si>
  <si>
    <t>CADUCEUS CELLARS, LLC (5/28/14)</t>
  </si>
  <si>
    <t>Jerome, AZ</t>
  </si>
  <si>
    <t>CADUCEUS CELLARS, LLC (8/5/10)</t>
  </si>
  <si>
    <t>CAIN CELLARS, INC. (5/26/11))</t>
  </si>
  <si>
    <t>Cain Vineyards and Winery</t>
  </si>
  <si>
    <t>CAIN CELLARS, INC. (6/14/06)</t>
  </si>
  <si>
    <t>CAKEBREAD CELLARS</t>
  </si>
  <si>
    <t>CALERA WINE COMPANY (9/10/08)</t>
  </si>
  <si>
    <t>CALIFORNIA NATURAL PRODUCTS (2/12/13)</t>
  </si>
  <si>
    <t>Lathrop, CA</t>
  </si>
  <si>
    <t>CALIFORNIA WINE WORKS, LLC (2/12/13)</t>
  </si>
  <si>
    <t>CALLOWCO, LLC (6/25/12)</t>
  </si>
  <si>
    <t>Forgotten Fire Winery</t>
  </si>
  <si>
    <t>Marinette, WI</t>
  </si>
  <si>
    <t>CALLUNA VINEYARDS, LLC (7/8/10)</t>
  </si>
  <si>
    <t>CANA CELLARS, INC. (7/22/13)</t>
  </si>
  <si>
    <t>Rappahannock Cellars</t>
  </si>
  <si>
    <t>Huntly, VA</t>
  </si>
  <si>
    <t>CANA'S FEAST WINERY, LLC (4/28/10)</t>
  </si>
  <si>
    <t>Carlton, OR</t>
  </si>
  <si>
    <t>CANNON WINES</t>
  </si>
  <si>
    <t>CAPATAZ USA, LLC (5/19/11)</t>
  </si>
  <si>
    <t>Napa, CA</t>
  </si>
  <si>
    <t xml:space="preserve">CAPE CLASSICS </t>
  </si>
  <si>
    <t>Bernard Horstmann</t>
  </si>
  <si>
    <t>CAPE FLORAL IMPORTERS, LLC (10/17/12)</t>
  </si>
  <si>
    <t>Charleston, SC</t>
  </si>
  <si>
    <t>CARACCIOLI CELLARS, INC. (6/14/12)</t>
  </si>
  <si>
    <t>CARAVELLE WINE SELECTIONS, LCC</t>
  </si>
  <si>
    <t>Avon, CT</t>
  </si>
  <si>
    <t>CARDWELL HILL CELLARS, LLC (12/11/13)</t>
  </si>
  <si>
    <t>Philomath, OR</t>
  </si>
  <si>
    <t>CARIBBEAN DISTILLERS, LLC (5/1/11)</t>
  </si>
  <si>
    <t>Florida Distillers</t>
  </si>
  <si>
    <t>Auburndale, FL</t>
  </si>
  <si>
    <t>CARLISLE WINERY &amp; VINEYARDS, LLC (8/21/06)</t>
  </si>
  <si>
    <t>Carlisle Winery</t>
  </si>
  <si>
    <t>CARNEROS WINE COMPANY, INC. (5/2/13)</t>
  </si>
  <si>
    <t>CAROL VINEYARDS, LLC (9/26/13)</t>
  </si>
  <si>
    <t>Wallis Family Estate</t>
  </si>
  <si>
    <t>CARRIKER WINE CO, LLC (9/16/10)</t>
  </si>
  <si>
    <t>Kobalt Wines</t>
  </si>
  <si>
    <t>CASA LARGA VINEYARDS, INC. (10/17/12)</t>
  </si>
  <si>
    <t>Fairport, NY</t>
  </si>
  <si>
    <t>CASCADE WINERY, INC.</t>
  </si>
  <si>
    <t>CASCADE WINERY, INC, (5/2/06)</t>
  </si>
  <si>
    <t>CASCADE WINERY, INC (10/24/13)</t>
  </si>
  <si>
    <t>Kayla Rae Cellars</t>
  </si>
  <si>
    <t>CASTLE HILL CIDER, LLC (8/28/13)</t>
  </si>
  <si>
    <t>Keswick, VA</t>
  </si>
  <si>
    <t>CASTORO CELLARS (7/29/04)</t>
  </si>
  <si>
    <t>San Miguel, CA</t>
  </si>
  <si>
    <t>CASTORO CELLARS (5/2/06)</t>
  </si>
  <si>
    <t>CAYMUS VINEYARDS</t>
  </si>
  <si>
    <t>CAYUSE WINERY, LLC (6/20/07)</t>
  </si>
  <si>
    <t>Christopher Baron</t>
  </si>
  <si>
    <t>CEAGO VINEGARDEN, INC. (8/19/10)</t>
  </si>
  <si>
    <t>CECCHETTI WINE CO., INC. (5/21/07)-1/13/11</t>
  </si>
  <si>
    <t>CEDAR KNOLL VINEYARDS, INC. (6/17/11)</t>
  </si>
  <si>
    <t>Palmaz Vineyard</t>
  </si>
  <si>
    <t>CEDAR KNOLL VINEYARDS, INC. (1/10/08)</t>
  </si>
  <si>
    <t>CEJA VINEYARDS, INC. (5/2/13)</t>
  </si>
  <si>
    <t>CELLARS INTERNATIONAL, INC (8/26/10)</t>
  </si>
  <si>
    <t>San Marcos, CA</t>
  </si>
  <si>
    <t>CELLIER WINES DISTRIBUTING, INC (7/28/14)</t>
  </si>
  <si>
    <t>CHAMISAL VINEYARDS, INC. (1/30/09)</t>
  </si>
  <si>
    <t>Domaine Alfred</t>
  </si>
  <si>
    <t>San Luis Obispo, CA</t>
  </si>
  <si>
    <t>CHANNING DAUGHTERS WINERY, LLC (8/19/10)</t>
  </si>
  <si>
    <t>Bridgehampton, NY</t>
  </si>
  <si>
    <t>CHAOS VINTNERS, LLC (5/16/11)</t>
  </si>
  <si>
    <t xml:space="preserve">Northport, MI  </t>
  </si>
  <si>
    <t>CHAOS VINTNERS, LLC (8/4/11)</t>
  </si>
  <si>
    <t>CHAPPELLET WINERY, INC. (5/16/06)</t>
  </si>
  <si>
    <t>CHAPTER 24 VINEYARDS, LLC (6/10/13)</t>
  </si>
  <si>
    <t>Yamhill, OR</t>
  </si>
  <si>
    <t xml:space="preserve">CHARBAUT AMERICA </t>
  </si>
  <si>
    <t>Vranken America</t>
  </si>
  <si>
    <t>CHARLES JACQUIN</t>
  </si>
  <si>
    <t>CHARLES NEAL SELECTIONS, INC (6/29/12)</t>
  </si>
  <si>
    <t>Richmond, CA</t>
  </si>
  <si>
    <t>CHARLES REININGER, LLC (10/26/07)</t>
  </si>
  <si>
    <t>Reininger Winery</t>
  </si>
  <si>
    <t>CHATEAU AERONAUTIQUE WINERY, LLC (9/8/08)</t>
  </si>
  <si>
    <t>CHATEAU BIANCA, INC. (9/15/04)</t>
  </si>
  <si>
    <t>Dallas, OR</t>
  </si>
  <si>
    <t>CHATEAU BIANCA, INC. (11/9/07)</t>
  </si>
  <si>
    <t>CHATEAU DE BAY, LLC (6/23/10)</t>
  </si>
  <si>
    <t xml:space="preserve">Suttons Bay, MI </t>
  </si>
  <si>
    <t>Suttons, Bay, MI</t>
  </si>
  <si>
    <t>CHATEAU DIANA LLC</t>
  </si>
  <si>
    <t>CHATEAU DIANA, LLC (5/26/11)</t>
  </si>
  <si>
    <t>MWM</t>
  </si>
  <si>
    <t>CHATEAU GD.TRAVERSE</t>
  </si>
  <si>
    <t>CHATEAU GD. TRAVERSE (5/16/06)</t>
  </si>
  <si>
    <t>CHATEAU JULIEN INC.</t>
  </si>
  <si>
    <t>Carmel, CA</t>
  </si>
  <si>
    <t>CHATEAU LAKE CHARLEVOIX ESTATES (10/2/13)</t>
  </si>
  <si>
    <t>Boyne City, MI</t>
  </si>
  <si>
    <t>CHATEAU MONTELENA LTD PART. (5/2/06)</t>
  </si>
  <si>
    <t>Chateau Montelena Winery</t>
  </si>
  <si>
    <t>CHATEAU MORRISETTE, INC (11/12/10)</t>
  </si>
  <si>
    <t>Floyd, VA</t>
  </si>
  <si>
    <t xml:space="preserve">CHATEAU OPERATIONS, LTD </t>
  </si>
  <si>
    <t>Chateau Chantal</t>
  </si>
  <si>
    <t>CHATEAU OPERATIONS, LTD (5/16/06)</t>
  </si>
  <si>
    <t>CHATEAU OPERATIONS, LTD-TC (9/18/12)</t>
  </si>
  <si>
    <t>CHATEAU OPERATIONS, LTD-TC (10/31/12)</t>
  </si>
  <si>
    <t>CHATHAM IMPORTS, INC</t>
  </si>
  <si>
    <t>CHATOM CELLARS, INC. (10/19/05)</t>
  </si>
  <si>
    <t>Douglas Flat, CA</t>
  </si>
  <si>
    <t>CHECKERBOARD VINEYARDS, LLC (10/25/12)</t>
  </si>
  <si>
    <t>CHECKERBOARD VINEYARDS, LLC (5/11/11)</t>
  </si>
  <si>
    <t>CHEERS WINE &amp; SPIRITS, LLC (5/30/13)</t>
  </si>
  <si>
    <t>CHEHALEM, INC. (9/10/08)</t>
  </si>
  <si>
    <t>CHERRY HILL, LLC (10/30/08)</t>
  </si>
  <si>
    <t>Gaston, OR</t>
  </si>
  <si>
    <t>WTR</t>
  </si>
  <si>
    <t>CHERRY REPUBLIC, INC (9/7/07)</t>
  </si>
  <si>
    <t>CHERRY REPUBLIC, Inc. (6/18/04)</t>
  </si>
  <si>
    <t xml:space="preserve">Glen Arbor, MI  </t>
  </si>
  <si>
    <t>CHERRY REPUBLIC, INC (6/7/06)</t>
  </si>
  <si>
    <t>CHERRY REPUBLIC, INC (12/13/12)</t>
  </si>
  <si>
    <t>CHERRY REPUBLIC, INC (6/4/14)</t>
  </si>
  <si>
    <t>Charlevoix, MI</t>
  </si>
  <si>
    <t>CHIARELLO FAMILY VINEYARDS, LLC (5/2/06)</t>
  </si>
  <si>
    <t>CHILDRESS WINERY, LLC (2/16/07)</t>
  </si>
  <si>
    <t>Lexington, NC</t>
  </si>
  <si>
    <t>CHIMNEY ROCK WINERY, LLC (1/25/07)</t>
  </si>
  <si>
    <t>CHOYA UMESHU USA, INC.-(8/11/04)</t>
  </si>
  <si>
    <t>San Carlos, CA</t>
  </si>
  <si>
    <t>CHRISTIANSON CELLARS, LLC (8/13/12)</t>
  </si>
  <si>
    <t>Canyon Wine Cellars</t>
  </si>
  <si>
    <t>Palisade, CO</t>
  </si>
  <si>
    <t>CHRISTOPHER PARK WINES, LLC (11/18/13)</t>
  </si>
  <si>
    <t>Burlingame, CA</t>
  </si>
  <si>
    <t>CHRONIC CELLARS, INC. (1/20/12)</t>
  </si>
  <si>
    <t>CHRONIC CELLARS, INC. (5/17/12)</t>
  </si>
  <si>
    <t>CICCONE VINEYARDS &amp; WINERY, LLC</t>
  </si>
  <si>
    <t xml:space="preserve">Suttons Bay, MI  </t>
  </si>
  <si>
    <t>CICCONE VINEYARDS &amp; WINERY, LLC (5/2/06)</t>
  </si>
  <si>
    <t>CINKO VINEYARDS, INC (7/15/13)</t>
  </si>
  <si>
    <t>Plymouth, CA</t>
  </si>
  <si>
    <t>CINNABAR WINERY, LLC (7/1/10)</t>
  </si>
  <si>
    <t>Saratoga, CA</t>
  </si>
  <si>
    <t>CIRCA ESTATE WINERY, LLC (10/20/08)</t>
  </si>
  <si>
    <t>CIRCA ESTATE WINERY, LLC (9/24/09)</t>
  </si>
  <si>
    <t>CITY VINTNERS SAN FRANCISCO WINERY, LLC (2/11/14)</t>
  </si>
  <si>
    <t>CLARA STREET COMPANY (8/31/07)</t>
  </si>
  <si>
    <t>Cameron Hughes Wines</t>
  </si>
  <si>
    <t>CLARA STREET COMPANY (11/7/12)</t>
  </si>
  <si>
    <t>CLARK-CLAUDON VINEYARDS, LLC (8/26/09)</t>
  </si>
  <si>
    <t>CLASSICAL WINES/SPAIN</t>
  </si>
  <si>
    <t>CLAY AVENUE CELLARS, INC. (9/7/06)</t>
  </si>
  <si>
    <t>CLEVER IMPORTS, LLC (5/1/09)</t>
  </si>
  <si>
    <t>Fort Lauderdale, FL</t>
  </si>
  <si>
    <t>CLIF BAR FAMILY WINERY &amp; FARM, LLC (9/20/07)</t>
  </si>
  <si>
    <t>CLIFF CREEK, LLC (8/30/11)</t>
  </si>
  <si>
    <t>Gold Hill, CA</t>
  </si>
  <si>
    <t>CLINE CELLARS, LLC (10/18/07)</t>
  </si>
  <si>
    <t>CLINE CELLARS, LLC (10/30/08)</t>
  </si>
  <si>
    <t>CLOS DE LA TECH, LLC (5/19/11)</t>
  </si>
  <si>
    <t>CLOS DU VAL WINE CO.</t>
  </si>
  <si>
    <t>CLOS DU VAL WINE CO (9/2/10)</t>
  </si>
  <si>
    <t>CLOS LACHANCE WINES, LLC (4/1/14)</t>
  </si>
  <si>
    <t>San Martin, CA</t>
  </si>
  <si>
    <t>CLOS LACHANCE WINES, LLC (6/3/11)</t>
  </si>
  <si>
    <t>CLOS PEGASE WINERY, INC. (9/24/09)</t>
  </si>
  <si>
    <t>CNS ENTERPRISES, INC.</t>
  </si>
  <si>
    <t>South El Monte, CA</t>
  </si>
  <si>
    <t>COCKTAIL CRAFTERS, LLC (1/21/14)</t>
  </si>
  <si>
    <t>Carrollton, TX</t>
  </si>
  <si>
    <t>CODORNIU NAPA, INC.</t>
  </si>
  <si>
    <t>Artesa Vineyards &amp; Winery</t>
  </si>
  <si>
    <t>COL SOLARE, LLP (11/17/10)</t>
  </si>
  <si>
    <t>Benton City, WA</t>
  </si>
  <si>
    <t>COLGIN PARTNERS, LLC (6/24/13)</t>
  </si>
  <si>
    <t>COLGIN PARTNERS, LLC (6/23/06)</t>
  </si>
  <si>
    <t>Colgin Cellars</t>
  </si>
  <si>
    <t>COLLACCHIONI, GIOVANNI A (12/16/10)</t>
  </si>
  <si>
    <t>CV Tuscany Wine Imports</t>
  </si>
  <si>
    <t>Largo, FL</t>
  </si>
  <si>
    <t>COLLINS SELECTIONS, INC. (10/20/11)</t>
  </si>
  <si>
    <t>Brighton, MI</t>
  </si>
  <si>
    <t>COLUMBIA RIVER WINERY, INC (9/21/11)</t>
  </si>
  <si>
    <t>Cathedral Winery</t>
  </si>
  <si>
    <t>Hood River, OR</t>
  </si>
  <si>
    <t>COMMTECH HOLDINGS, INC (5/2/13)</t>
  </si>
  <si>
    <t>Fine Wine Resource</t>
  </si>
  <si>
    <t>Las Vegas, NV</t>
  </si>
  <si>
    <t>CONSTANTINE BREWING CO, LLC (5/21/14)</t>
  </si>
  <si>
    <t xml:space="preserve">CONSTELLATION BRANDS, INC </t>
  </si>
  <si>
    <t>Canandagui Brands</t>
  </si>
  <si>
    <t>Canandaigua, NY</t>
  </si>
  <si>
    <t>CONSTELLATION BRANDS, INC. (9/20/07)</t>
  </si>
  <si>
    <t>CONTESSA WINE CELLARS</t>
  </si>
  <si>
    <t xml:space="preserve">Coloma, MI  </t>
  </si>
  <si>
    <t>CONUNDRUM WINERY, LLC (5/30/13)</t>
  </si>
  <si>
    <t>Salinas, CA</t>
  </si>
  <si>
    <t>COOL HAND VINEYARDS, LLC (8/31/07)</t>
  </si>
  <si>
    <t>COOPER'S HAWK PRODUCTION, LLC (8/19/10)</t>
  </si>
  <si>
    <t>Countryside, IL</t>
  </si>
  <si>
    <t>COPAIN WINE CELLARS, LLC (10/17/12)</t>
  </si>
  <si>
    <t>COPAIN WINE CELLARS, LLC (8/19/10)</t>
  </si>
  <si>
    <t>COPPER CANE, LLC (5/6/14)</t>
  </si>
  <si>
    <t>Meiomi Wines</t>
  </si>
  <si>
    <t>CORALLO-TITUS, PHILLIP D (6/30/11)</t>
  </si>
  <si>
    <t>CORBETT VINEYARDS, LLC (5/1/12)</t>
  </si>
  <si>
    <t>Arroyo Grande, CA</t>
  </si>
  <si>
    <t>COREY, DAVID M (12/11/13)</t>
  </si>
  <si>
    <t>Core Wine Company</t>
  </si>
  <si>
    <t>CORISON WINERY, INC (12/12/11)</t>
  </si>
  <si>
    <t>CORK ALLIANCE, INC. (5/1/11)</t>
  </si>
  <si>
    <t>Doral, FL</t>
  </si>
  <si>
    <t>CORNER BREWERY, LLC (10/16/06)</t>
  </si>
  <si>
    <t>Ypsilanti, MI</t>
  </si>
  <si>
    <t>CORNERSTONE CELLARS, INC. (5/1/09)</t>
  </si>
  <si>
    <t>CORNERSTONE CELLARS, LLC (4/1/14)</t>
  </si>
  <si>
    <t>COUNTRY MILL FARMS, LLC (4/21/10)</t>
  </si>
  <si>
    <t>COUP DE FOUDRE, LLC (10/25/12)</t>
  </si>
  <si>
    <t>COUP DE FOUDRE, LLC (9/3/14)</t>
  </si>
  <si>
    <t>COURAGEOUS, INC. (5/1/12)</t>
  </si>
  <si>
    <t>Sera Fina Wine</t>
  </si>
  <si>
    <t>swm</t>
  </si>
  <si>
    <t>COX, DONNA M (3/28/11)</t>
  </si>
  <si>
    <t>Maria's</t>
  </si>
  <si>
    <t xml:space="preserve">South Haven, MI  </t>
  </si>
  <si>
    <t>COYOTE CANYON WINERY, LLC (5/21/10)</t>
  </si>
  <si>
    <t>CRACOVIA, INC. (6/25/12)</t>
  </si>
  <si>
    <t>Harwood Heights, IL</t>
  </si>
  <si>
    <t>CRANE'S PIE PANTRY RESTAURANT, INC 10/30/14)</t>
  </si>
  <si>
    <t>Fennville, MI</t>
  </si>
  <si>
    <t>CREATIVE WINE CONCEPTS, INC. (5/29/08)</t>
  </si>
  <si>
    <t>Scott Harvey Wines</t>
  </si>
  <si>
    <t>CRIBARI VINEYARDS, INC. (1/19/06)</t>
  </si>
  <si>
    <t>Fresno, CA</t>
  </si>
  <si>
    <t>CRISPIN CIDER COMPANY (4/29/10)</t>
  </si>
  <si>
    <t>Minneapolis, MN</t>
  </si>
  <si>
    <t>CRISTOM VINEYARDS, INC. (8/30/06)</t>
  </si>
  <si>
    <t>CROOKED VINE VINEYARD &amp; WINERY, LLC (10/21/13)</t>
  </si>
  <si>
    <t>Alanson, MI</t>
  </si>
  <si>
    <t>CROWN POINT WINERY, LLC (9/6/13)</t>
  </si>
  <si>
    <t>CROWN VALLEY WINERY, INC (9/27/11)</t>
  </si>
  <si>
    <t>CRYSTAL BASIN CELLARS, INC (2/27/09)</t>
  </si>
  <si>
    <t>Camino, CA</t>
  </si>
  <si>
    <t>CULTIVATE WINES, LLC (8/14/14)</t>
  </si>
  <si>
    <t>CULTIVATE WINES, LLC (9/26/13)</t>
  </si>
  <si>
    <t>CUNAT PREMIUM VINEYARDS, LLC (6/17/11)</t>
  </si>
  <si>
    <t>Materra</t>
  </si>
  <si>
    <t>CUNAT PREMIUM VINEYARDS, LLC (5/20/13)</t>
  </si>
  <si>
    <t>Cunat Family Vineyards</t>
  </si>
  <si>
    <t>CUSHMAN WINERY CORPORATION (5/1/04)</t>
  </si>
  <si>
    <t>Zaca Mesa Winery</t>
  </si>
  <si>
    <t>CUSHMAN WINERY CORPORATION (6/7/06)</t>
  </si>
  <si>
    <t>CUVAISON, INC. (3/21/12)</t>
  </si>
  <si>
    <t>CUVAISON, INC. (5/2/06)</t>
  </si>
  <si>
    <t>Cuvaison Winery</t>
  </si>
  <si>
    <t>D'ANDREA WINE &amp; LIQUOR IMPORTS (8/12/11)</t>
  </si>
  <si>
    <t>Pittsburgh, PA</t>
  </si>
  <si>
    <t>D' AQUINO ITALIAN IMPORTING CO.</t>
  </si>
  <si>
    <t>Duarte, CA</t>
  </si>
  <si>
    <t>D &amp; D VINEYARDS, INC. (5/1/12)</t>
  </si>
  <si>
    <t>Eyrie Vineyards</t>
  </si>
  <si>
    <t>McMinnville, OR</t>
  </si>
  <si>
    <t>D. &amp; J.F. CELLARS, INC. (8/13/14)</t>
  </si>
  <si>
    <t>D. &amp; J.F. CELLARS, INC. (6/7/06)</t>
  </si>
  <si>
    <t>Duck Pond Cellars</t>
  </si>
  <si>
    <t>D. MYERS, LLC (6/6/08)</t>
  </si>
  <si>
    <t>Redstone Meadery</t>
  </si>
  <si>
    <t>D.F. MATHIA, LLC (6/30/14)</t>
  </si>
  <si>
    <t>Aurora Cellars</t>
  </si>
  <si>
    <t>D.F. MATHIA, LLC (7/18/14)</t>
  </si>
  <si>
    <t>D.R. STEPHENS ESTATE WINES, LLC (3/10/11)</t>
  </si>
  <si>
    <t>D.G.L. DISTRIBUTORS, INC.(6/26/09)</t>
  </si>
  <si>
    <t>D2E, INC (7/23/08)</t>
  </si>
  <si>
    <t>Troon Vineyard</t>
  </si>
  <si>
    <t>Grants Pass, OR</t>
  </si>
  <si>
    <t>DAILY CELLARS, LLC (11/8/13)</t>
  </si>
  <si>
    <t>Destination Wine Company</t>
  </si>
  <si>
    <t>DANA ESTATES, INC (7/28/14)</t>
  </si>
  <si>
    <t>DANA ESTATES, INC. (1/15/09)</t>
  </si>
  <si>
    <t>DANCING COYOTE WINES (11/19/12)</t>
  </si>
  <si>
    <t>Acampo, CA</t>
  </si>
  <si>
    <t>DANCING HARES VINEYARD, LLC (4/28/10)</t>
  </si>
  <si>
    <t>DANGEROUS WINE GROUP, LLC (6/10/14)</t>
  </si>
  <si>
    <t>Washington, DC</t>
  </si>
  <si>
    <t>DANIEL GEHRS WINES, LLC (6/17/09)</t>
  </si>
  <si>
    <t>DANZA DEL SOL WINERY, INC (7/15/13)</t>
  </si>
  <si>
    <t>DAOU VINEYARDS, LLC (1/12/10)</t>
  </si>
  <si>
    <t>DAOU VINEYARDS, LLC (5/2/13)</t>
  </si>
  <si>
    <t>DARCIE KENT VINEYARDS, LLC (2/19/14)</t>
  </si>
  <si>
    <t>DARCIE KENT VINEYARDS, LLC (1/21/14)</t>
  </si>
  <si>
    <t>DARIOUSH KHALEDI WINERY, LLC (9/8/10)</t>
  </si>
  <si>
    <t>DARIOUSH KHALEDI WINERY, LLC (6/14/06)</t>
  </si>
  <si>
    <t>Darioush Winery</t>
  </si>
  <si>
    <t>DARK STAR WINE, LLC (7/29/10)</t>
  </si>
  <si>
    <t>DARMS LANE, LLC (8/14/14)</t>
  </si>
  <si>
    <t>DASHE WINE CELLARS, LLC (4/28/10)</t>
  </si>
  <si>
    <t>Oakland, CA</t>
  </si>
  <si>
    <t>DAVID ARTHUR VINEYARDS, LLC (5/1/14)</t>
  </si>
  <si>
    <t>DAVID ARTHUR VINEYARDS, LLC (2/19/14)</t>
  </si>
  <si>
    <t>DAVID BOWLER, LLC (10/8/13)</t>
  </si>
  <si>
    <t>DAVID BRUCE WINERY, INC. (6/20/08)</t>
  </si>
  <si>
    <t>DAVIDS PINOT VINEYARD, INC. (5/2/06)</t>
  </si>
  <si>
    <t>Sea Smoke Cellars</t>
  </si>
  <si>
    <t>DAVIS &amp; DYKE WINERY, LLC (4/8/13)</t>
  </si>
  <si>
    <t>DAVIS &amp; DYKE WINERY, LLC (3/11/11)</t>
  </si>
  <si>
    <t>Alameda, CA</t>
  </si>
  <si>
    <t>DAWN'S DREAM, LLC (5/1/12)</t>
  </si>
  <si>
    <t>DE ANGELIS CANTINA DEL VINO, LLC (7/15/13)</t>
  </si>
  <si>
    <t>DE BORTOLI WINES USA, INC. (12/15/04)</t>
  </si>
  <si>
    <t>Hoboken, NJ</t>
  </si>
  <si>
    <t>DE GRAZIA IMPORTS, LLC (10/22/09)</t>
  </si>
  <si>
    <t>Winston Salem, NC</t>
  </si>
  <si>
    <t>DE LA MONTANYA WINERY, INC. (5/1/12)</t>
  </si>
  <si>
    <t>DE PONTE CELLARS, LLC (12/14/12)</t>
  </si>
  <si>
    <t>Dayton, OR</t>
  </si>
  <si>
    <t>DE TIERRA VINEYARDS, LLC (5/6/14)</t>
  </si>
  <si>
    <t>DEERFIELD RANCH WINERY, LLC (7/11/06)</t>
  </si>
  <si>
    <t>DEIS, JR, KENNETH C (12/20/13)</t>
  </si>
  <si>
    <t>Ken Deis Wine Consulting</t>
  </si>
  <si>
    <t xml:space="preserve">Kenwood, CA </t>
  </si>
  <si>
    <t>DEL DOTTO VINEYARDS (9/26/14)</t>
  </si>
  <si>
    <t>DEL DOTTO VINEYARDS, INC. (9/6/13)</t>
  </si>
  <si>
    <t>DELICATO VNYD - DELICATO FAMILY VNYD</t>
  </si>
  <si>
    <t>Manteca, CA</t>
  </si>
  <si>
    <t>DELICATO VINEYARDS (5/2/13)</t>
  </si>
  <si>
    <t>Black Stallion Winery</t>
  </si>
  <si>
    <t>DELILLE CELLARS, INC. (10/2/13)</t>
  </si>
  <si>
    <t>DELMONACO WINERY &amp; VINEYARDS (5/1/11)</t>
  </si>
  <si>
    <t>Baxter, TN</t>
  </si>
  <si>
    <t>DENHOED WINE ESTATES, LLC (8/26/09)</t>
  </si>
  <si>
    <t>Grandview, WA</t>
  </si>
  <si>
    <t>DENNER FAMILY, LLC (5/1/07)</t>
  </si>
  <si>
    <t>Denner Vineyards &amp; Winery</t>
  </si>
  <si>
    <t>DENNIGMANN, DAVID LEE (8/8/12)</t>
  </si>
  <si>
    <t>Dennigmann Wine Group</t>
  </si>
  <si>
    <t>DENNIS FARMS VINEYARD &amp; WINERY, LLC (6/19/14)</t>
  </si>
  <si>
    <t>Resort Township, MI</t>
  </si>
  <si>
    <t>DENNIS FARMS VINEYARD &amp; WINERY, LLC (9/3/14)</t>
  </si>
  <si>
    <t>DESPARADA WINES, LLC (10/25/12)</t>
  </si>
  <si>
    <t xml:space="preserve">Detroit, MI </t>
  </si>
  <si>
    <t>DEVALMONT VINEYARDS, INC. (5/13/10)</t>
  </si>
  <si>
    <t>Gruet Winer</t>
  </si>
  <si>
    <t>Albuquerque, NM</t>
  </si>
  <si>
    <t>DIAGEO CHATEAU &amp; ESTATE WINES (8/26/08)</t>
  </si>
  <si>
    <t>Norwalk, CT</t>
  </si>
  <si>
    <t>DIAGEO CHATEAU &amp; ESTATE WINES (8/28/08)</t>
  </si>
  <si>
    <t>DIAGEO CHATEAU &amp; ESTATE WINES (5/1/14)</t>
  </si>
  <si>
    <t>Blossom Hill Winery</t>
  </si>
  <si>
    <t>Paicines, CA</t>
  </si>
  <si>
    <t>DIAMOND INVESTMENT, INC (8/18/11)</t>
  </si>
  <si>
    <t>Madison Hgts, MI</t>
  </si>
  <si>
    <t>DIAMOND MOUNTAIN VINEYARD (10/13/10)</t>
  </si>
  <si>
    <t>DISTINCTIVE IMPORTS, LLC (8/4/11)</t>
  </si>
  <si>
    <t>Antioch, IL</t>
  </si>
  <si>
    <t>DIVOT ENTERPRISES, LLC (12/18/09)</t>
  </si>
  <si>
    <t>Oakville East Wine Co</t>
  </si>
  <si>
    <t>DIVOT ENTERPRISES, LLC (10/30/09)</t>
  </si>
  <si>
    <t>DOLCE, LLC (5/16/06)</t>
  </si>
  <si>
    <t>DOMAINE BERRIEN CELLARS, INC.</t>
  </si>
  <si>
    <t xml:space="preserve">Berrien Springs, MI  </t>
  </si>
  <si>
    <t>DOMAINE BERRIEN CELLARS, INC (5/1/07)</t>
  </si>
  <si>
    <t>DOMAINE CARNEROS, LTD (5/2/06)</t>
  </si>
  <si>
    <t>DOMAINE CHANDON, INC. (5/16/06)</t>
  </si>
  <si>
    <t>DOMAINE DE MARIA SOTER, LLC (2/8/13)</t>
  </si>
  <si>
    <t>DOMAINE DROUHIN OREGON, INC. (12/14/06)</t>
  </si>
  <si>
    <t>DOMAINE M.B., LLC (10/21/13)</t>
  </si>
  <si>
    <t>Sebastopol, CA</t>
  </si>
  <si>
    <t>DOMAINE SELECT WINE ESTATES-Sept '03</t>
  </si>
  <si>
    <t>DOMAINE SERENE VINEYARDS &amp; WINERY, INC. (6/30/11)</t>
  </si>
  <si>
    <t>DOMAINE SERENE VINEYARDS &amp; WINERY, INC (8/13/14)</t>
  </si>
  <si>
    <t>DOMAINE SERENE VINEYARDS &amp; WINERY, INC (9/20/07)</t>
  </si>
  <si>
    <t>DOMAINE ST. GEORGE(10/6/05)</t>
  </si>
  <si>
    <t>DOMAINES &amp; APPELLATIONS, LLC (9/17/13)</t>
  </si>
  <si>
    <t>DOMINICK CHIRICHILLO WINES, LLC (5/1/12)</t>
  </si>
  <si>
    <t>DON SEBASTIANI AND SONS (2/25/13)</t>
  </si>
  <si>
    <t>DON SEBASTIANI AND SONS (7/26/12)</t>
  </si>
  <si>
    <t>DONATI FAMILY VINEYARDS, INC. (10/30/08)</t>
  </si>
  <si>
    <t>Templeton, CA</t>
  </si>
  <si>
    <t>DONATI FAMILY VINEYARDS, INC (8/20/07)</t>
  </si>
  <si>
    <t>DONELAN FAMILY WINE CELLARS, LLC (10/27/11)</t>
  </si>
  <si>
    <t>Pax Wine Cellars</t>
  </si>
  <si>
    <t>DONELAN FAMILY WINE CELLARS, LLC (6/21/11)</t>
  </si>
  <si>
    <t>DOUBLE CANYON VINEYARDS, LLC (9/3/14)</t>
  </si>
  <si>
    <t>DOUBLEBACK, LLC (nm chg)</t>
  </si>
  <si>
    <t>Flying B Vineyard</t>
  </si>
  <si>
    <t>DOUGLAS STATION, LLC (5/2/11)</t>
  </si>
  <si>
    <t>Manistee, MI</t>
  </si>
  <si>
    <t>DOUGLAS STATION, LLC (5/26/11)</t>
  </si>
  <si>
    <t>DOUGLAS STATION, LLC (8/4/11)</t>
  </si>
  <si>
    <t>DOVE IMPORTS, INC. (5/1/12)</t>
  </si>
  <si>
    <t>Lowell, MI</t>
  </si>
  <si>
    <t>DOYLE ACQUISTION CORP (12/5/12)</t>
  </si>
  <si>
    <t>Pleasant Valley Wine Co</t>
  </si>
  <si>
    <t>DOZORTSEV &amp; SONS ENTERPRISES, LTD</t>
  </si>
  <si>
    <t>DRAGONETTE CELLARS, LLC (9/11/14)</t>
  </si>
  <si>
    <t>DRAGONMEAD, LC (11/6/06)</t>
  </si>
  <si>
    <t>Warren, MI</t>
  </si>
  <si>
    <t>DREYER WINE LLC</t>
  </si>
  <si>
    <t>Woodside, CA</t>
  </si>
  <si>
    <t>DRG IMPORTS, LLC (5/1/09)</t>
  </si>
  <si>
    <t>Henrico, VA</t>
  </si>
  <si>
    <t>DRY CREEK VINEYARD, Inc. (8/30/11)</t>
  </si>
  <si>
    <t>DRY CREEK VINEYARD, INC (3/13/09)</t>
  </si>
  <si>
    <t>DUCKHORN WINE COMPANY (5/16/06)</t>
  </si>
  <si>
    <t>Duckhorn Vineyards</t>
  </si>
  <si>
    <t>DUGGAN'S DISTILLERS</t>
  </si>
  <si>
    <t>Blauvelt, NY</t>
  </si>
  <si>
    <t>DUMOL, INC. (6/3/11)</t>
  </si>
  <si>
    <t>Dumol Wine Company</t>
  </si>
  <si>
    <t>Windsor, CA</t>
  </si>
  <si>
    <t>DUNHAM CELLARS, LLC (1/20/12)</t>
  </si>
  <si>
    <t>DUNHAM CELLARS, LLC (12/23/008)</t>
  </si>
  <si>
    <t>DUNN BEVERAGE INTERNATIONAL, LLC (1/5/11)</t>
  </si>
  <si>
    <t>Battle Creek, MI</t>
  </si>
  <si>
    <t>DUNN VINEYARDS LLC (5/2/06)</t>
  </si>
  <si>
    <t>DUPLIN WINE CELLARS, INC. (5/2/06)</t>
  </si>
  <si>
    <t>Rose Hill, NC</t>
  </si>
  <si>
    <t>DUTTON-GOLDFIELD WINERY, LLC (6/10/14)</t>
  </si>
  <si>
    <t>DUTTON-GOLDFIELD WINERY, LLC (5/1/12)</t>
  </si>
  <si>
    <t>E &amp; J GALLO WINERY</t>
  </si>
  <si>
    <t>Modesto, CA</t>
  </si>
  <si>
    <t>E &amp; J GALLO WINERY (5/3/06)</t>
  </si>
  <si>
    <t>EAGLE EYE IMPORTS-ILLINOIS, LLC (5/1/11)</t>
  </si>
  <si>
    <t>EAGLE ROCK INVESTMENTS, INC (6/1/12)</t>
  </si>
  <si>
    <t>EAGLEMONK BREWING CO, INC. (7/12/12)</t>
  </si>
  <si>
    <t>EARL E. BROWN &amp; SONS, INC. (4/1/14)</t>
  </si>
  <si>
    <t>Watermill Winery</t>
  </si>
  <si>
    <t>EARL E. BROWN &amp; SONS, INC. (5/16/11)</t>
  </si>
  <si>
    <t>EASLEY ENTERPRISES, INC. (5/1/05)</t>
  </si>
  <si>
    <t>Indianapolis, IN</t>
  </si>
  <si>
    <t>EASTMAN'S FORGOTTEN CIDERS, LLC (9/23/14)</t>
  </si>
  <si>
    <t>Wheeler, MI</t>
  </si>
  <si>
    <t>EBERLE WINERY, LTD (12/2/03)</t>
  </si>
  <si>
    <t>EBERLE WINERY, LTD (6/7/06)</t>
  </si>
  <si>
    <t>ECCO DOMANI USA, INC.</t>
  </si>
  <si>
    <t>ECLIPSE ASSETS, LLC (6/14/12)</t>
  </si>
  <si>
    <t>Hindsight Wines</t>
  </si>
  <si>
    <t>ECOSUR GROUP, LLC (8/4/14)</t>
  </si>
  <si>
    <t>Eco Valley</t>
  </si>
  <si>
    <t>Salisbury, NC</t>
  </si>
  <si>
    <t>EHREN JORDAN WINE CELLARS, LLC (11/8/13)</t>
  </si>
  <si>
    <t>EHREN JORDAN WINE CELLARS, LLC (nm chg)</t>
  </si>
  <si>
    <t>EIGHT BOTTLES, LLC (12/11/13)</t>
  </si>
  <si>
    <t>Martine's Wines</t>
  </si>
  <si>
    <t>ELITE BRANDS USA, INC. (1/21/11)</t>
  </si>
  <si>
    <t>ELK COVE VINEYARDS, INC. (5/2/13)</t>
  </si>
  <si>
    <t>ELV HOLDINGS, INC (2/19/14)</t>
  </si>
  <si>
    <t>Evening Land &amp; Vineyard</t>
  </si>
  <si>
    <t>ELV HOLDINGS, INC (12/11/13)</t>
  </si>
  <si>
    <t>ELYSE WINERY, LLC (7/15/08)</t>
  </si>
  <si>
    <t>EMILIO GUGLIELMO WINERY, INC (5/20/13)</t>
  </si>
  <si>
    <t>EMPSON USA</t>
  </si>
  <si>
    <t>Alexandria, VA</t>
  </si>
  <si>
    <t>ENOS VINEYARDS, INC. (7/28/14)</t>
  </si>
  <si>
    <t>ENOS VINEYARDS, INC. (9/6/12)</t>
  </si>
  <si>
    <t>ENOVATION BRANDS, INC. (2/25/13)</t>
  </si>
  <si>
    <t xml:space="preserve">Miami, FL </t>
  </si>
  <si>
    <t>ENTENTE SPIRITS, LLC</t>
  </si>
  <si>
    <t>Heart of the Vineyard Winery</t>
  </si>
  <si>
    <t>ENTENTE SPIRITS, LLC (7/10/06)</t>
  </si>
  <si>
    <t>ENTOURAGE WINE GROUP (2/29/12)</t>
  </si>
  <si>
    <t>ENTOURAGE WINE GROUP (5/1/12)</t>
  </si>
  <si>
    <t>ENYE DISTRIBUTION GROUP, LLC (8/3/09)</t>
  </si>
  <si>
    <t>EPIC VENTURES, INC.</t>
  </si>
  <si>
    <t>Aptos, CA</t>
  </si>
  <si>
    <t>EPICUREAN WINES, LLC (10/03)</t>
  </si>
  <si>
    <t>ERIC KENT WINE CELLARS, LLC (10/5/06)</t>
  </si>
  <si>
    <t>ERIK MILLER WINES, INC. (2/25/13)</t>
  </si>
  <si>
    <t>Kokomo Wines</t>
  </si>
  <si>
    <t>ESCALERA-BOULET, LLC (5/2/06)</t>
  </si>
  <si>
    <t>Consilience</t>
  </si>
  <si>
    <t>ESSER WINES, LLC (6/30/11)</t>
  </si>
  <si>
    <t>ETERNITY BREWING CO, LLC (8/14/14)</t>
  </si>
  <si>
    <t>ETON STREET BREWERY, LLC (12/2/13)</t>
  </si>
  <si>
    <t>Griffin Claw Brewing co</t>
  </si>
  <si>
    <t>Birmingham, MI</t>
  </si>
  <si>
    <t>EU IMPORTS, LLC (8/20/13)</t>
  </si>
  <si>
    <t>EUROPEAN WINE IMPORTS, INC. (3/23/05)</t>
  </si>
  <si>
    <t>EVAKI, INC. (6/24/05)</t>
  </si>
  <si>
    <t>EVERGREEN WINERY, LLC (1/22/13)</t>
  </si>
  <si>
    <t>Cadillac Winery</t>
  </si>
  <si>
    <t>Leroy, MI</t>
  </si>
  <si>
    <t>EVERGREEN WINERY, LLC (9/26/13)</t>
  </si>
  <si>
    <t>EXCELSIOR WINE COMPANY, LLC (12/19/12)</t>
  </si>
  <si>
    <t>Wilmington, DE</t>
  </si>
  <si>
    <t>EXECUTIVE WINE &amp; SPIRITS, INC (4/28/10)</t>
  </si>
  <si>
    <t>Charlotte, NC</t>
  </si>
  <si>
    <t>F. KORBEL &amp; BROS</t>
  </si>
  <si>
    <t>Guerneville, CA</t>
  </si>
  <si>
    <t>F. KORBEL &amp; BROS. (4/30/08)</t>
  </si>
  <si>
    <t>F.L. NAVARRO, LTD (10/9/08)</t>
  </si>
  <si>
    <t>F.X. MAGNER SELECTIONS, INC. (5/13/10)</t>
  </si>
  <si>
    <t>Shrewbury, MA</t>
  </si>
  <si>
    <t>F&amp;F FINE WINES INTERNATIONAL, INC  (9/27/13)</t>
  </si>
  <si>
    <t>Ethica Wine</t>
  </si>
  <si>
    <t>FAHDEN, ATONE H. (8/14/07)</t>
  </si>
  <si>
    <t>Hans Fahden Vineyards</t>
  </si>
  <si>
    <t>FALLING DOWN BEER COMPANY, LLC (2/6/13)</t>
  </si>
  <si>
    <t>FANTESCA, LLC (5/8/13)</t>
  </si>
  <si>
    <t>FANTIS IMPORTS, INC. (8/8/12)</t>
  </si>
  <si>
    <t>Carlstadt, NJ</t>
  </si>
  <si>
    <t>FAR NIENTE WINERY, INC. (5/16/06)</t>
  </si>
  <si>
    <t>FARRELL, JULIANNE H (1/25/07)</t>
  </si>
  <si>
    <t>Hafner Vineyard</t>
  </si>
  <si>
    <t>FARINELLI, RENO G. (6/24/13)</t>
  </si>
  <si>
    <t>Fiddletown Cellars</t>
  </si>
  <si>
    <t>FAT BOYS, INC (9/11/14)</t>
  </si>
  <si>
    <t xml:space="preserve"> Firehouse wines</t>
  </si>
  <si>
    <t>Rapid City, SD</t>
  </si>
  <si>
    <t>FAVIA ERICKSON WINEGROWERS, LLC (5/13/10)</t>
  </si>
  <si>
    <t>FEATHERSTONE 2ND, LLC (7/30/13)</t>
  </si>
  <si>
    <t>Wilson &amp; Wilson</t>
  </si>
  <si>
    <t>FENN VALLEY VINEYARDS</t>
  </si>
  <si>
    <t>FENN VALLEY VINEYARDS (5/2/06)</t>
  </si>
  <si>
    <t>FERRARI-CARANO VINEYARDS &amp; WINERY</t>
  </si>
  <si>
    <t>FERRARI-CARANO VINEYARDS &amp; WINERY (5/2/06)</t>
  </si>
  <si>
    <t>FETZER VINEYARDS (10/27/11)</t>
  </si>
  <si>
    <t>FETZER VINEYARDS (5/2/06)</t>
  </si>
  <si>
    <t>FIDELITAS WINES, LLC (6/10/14)</t>
  </si>
  <si>
    <t>FIDDLEHEAD CELLARS, LP (5/2/06)</t>
  </si>
  <si>
    <t>FIELD STONE WINERY &amp; VINEYARD (6/4/09)</t>
  </si>
  <si>
    <t>FIGGINS ESTATE, LLC (6/28/12)</t>
  </si>
  <si>
    <t>FIGGINS ESTATE, LLC (9/21/11)</t>
  </si>
  <si>
    <t>ossw</t>
  </si>
  <si>
    <t>FINE TERROIR SELECTIONS, LLC (7/30/13)</t>
  </si>
  <si>
    <t>Greenwich, CT</t>
  </si>
  <si>
    <t>FINGERTIPS, LLC (6/23/10)</t>
  </si>
  <si>
    <t>Osseo, MI</t>
  </si>
  <si>
    <t>FINKELSTEIN VINEYARDS (5/16/06)</t>
  </si>
  <si>
    <t>Judd's Hill</t>
  </si>
  <si>
    <t>FIRE HOUSE, LLC (8/20/07)</t>
  </si>
  <si>
    <t>Tamarack Cellars</t>
  </si>
  <si>
    <t>FIRE TAIL BRANDS, LLC (12/5/12)</t>
  </si>
  <si>
    <t>Chocolatier Wine Co</t>
  </si>
  <si>
    <t>Lake Saint Louis, MO</t>
  </si>
  <si>
    <t>FIRESTEED CORPORATION (5/12/11)</t>
  </si>
  <si>
    <t>Rickreall, OR</t>
  </si>
  <si>
    <t>FIRESTEED CORPORATION (10/22/09)</t>
  </si>
  <si>
    <t>FIRST TIER IMPORTS, LLC (7/25/11)</t>
  </si>
  <si>
    <t>FISHER VINEYARDS (8/4/11)</t>
  </si>
  <si>
    <t>FISHER VINEYARDS (5/1/07)</t>
  </si>
  <si>
    <t>FIVE VINES, LLC (10/22/09)</t>
  </si>
  <si>
    <t>FJN FINE WINES, LLC (8/30/11)</t>
  </si>
  <si>
    <t>Cumberland, RI</t>
  </si>
  <si>
    <t>FLAVOR FRUIT FARM, LLC (6/13/12)</t>
  </si>
  <si>
    <t>Somerset Center, MI</t>
  </si>
  <si>
    <t>FLAVOR SEEKERS, LLC (6/10/14)</t>
  </si>
  <si>
    <t>San Diego, CA</t>
  </si>
  <si>
    <t>FLORA SPRINGS WINE CO (8/4/11)</t>
  </si>
  <si>
    <t>FLORA SPRINGS WINE CO (6/23/06)</t>
  </si>
  <si>
    <t>FLOWERS VINEYARD &amp; WINERY, LLC (5/27/09)</t>
  </si>
  <si>
    <t>Cazadero, CA</t>
  </si>
  <si>
    <t>FLYING OTTER WINERY, LLC (1/13/11)</t>
  </si>
  <si>
    <t>FLYING OTTER WINERY, LLC (10/7/11)</t>
  </si>
  <si>
    <t>FN CELLARS, LLC (8/13/14)</t>
  </si>
  <si>
    <t>Enroute Winery</t>
  </si>
  <si>
    <t>FOLEY ESTATES VINEYARD &amp; WINERY (5/2/06)</t>
  </si>
  <si>
    <t>FOLEY FAMILY WINES, INC (5/27/10)</t>
  </si>
  <si>
    <t>FOLEY FAMILY WINES, INC (5/8/13)</t>
  </si>
  <si>
    <t>Chalk Hill Family Estate</t>
  </si>
  <si>
    <t>FOLEY FAMILY WINES, INC. (5/8/13)</t>
  </si>
  <si>
    <t>EOS</t>
  </si>
  <si>
    <t>Firestone Vineyard</t>
  </si>
  <si>
    <t>Three Rivers Winery</t>
  </si>
  <si>
    <t>Merus</t>
  </si>
  <si>
    <t>Sebastiani Vineyards</t>
  </si>
  <si>
    <t>FOLIO WINE COMPANY, LLC (5/1/05)</t>
  </si>
  <si>
    <t>FOLIO WINE COMPANY, LLC (6/23/10)</t>
  </si>
  <si>
    <t>FORENZO WINE CO, INC.(1/20/12)</t>
  </si>
  <si>
    <t>FORGERON CELLARS, LLC (9/26/14)</t>
  </si>
  <si>
    <t>FORMAN, RICHARD (1/28/10)</t>
  </si>
  <si>
    <t>Forman Vineyards</t>
  </si>
  <si>
    <t>FORT ROSS VINEYARD &amp; WINERY (5/1/07)</t>
  </si>
  <si>
    <t>FORTUNATUS, LLC (9/26/13)</t>
  </si>
  <si>
    <t>Bravium</t>
  </si>
  <si>
    <t>FOX BARN, LLC (5/12/08)</t>
  </si>
  <si>
    <t>Shelby,MI</t>
  </si>
  <si>
    <t>FOX BARN, LLC (7/15/09)</t>
  </si>
  <si>
    <t>FOX RUN VINEYARDS, INC. (6/16/06)</t>
  </si>
  <si>
    <t>Penn Yan, NY</t>
  </si>
  <si>
    <t>FOXEN VINEYARD, INC. (6/20/07)</t>
  </si>
  <si>
    <t>FRANCIS COPPOLA WINERY, LLC (9/20/07)</t>
  </si>
  <si>
    <t>Geyserville, CA</t>
  </si>
  <si>
    <t>FRANCIS COPPOLA WINERY, LLC (7/13/06)</t>
  </si>
  <si>
    <t>FRANCISCAN VINEYARDS, INC. (5/2/06)</t>
  </si>
  <si>
    <t>Icon Estates</t>
  </si>
  <si>
    <t>St. Helena, CA</t>
  </si>
  <si>
    <t>FRANK FAMILY VINEYARDS, LLC (1/12/10)</t>
  </si>
  <si>
    <t>FRANK FAMILY VINEYARDS, LLC (9/19/08)</t>
  </si>
  <si>
    <t>FRANKENMUTH BREWING CO (8/26/10)</t>
  </si>
  <si>
    <t>Frankenmuth, MI</t>
  </si>
  <si>
    <t>FREDERICK WILDMAN</t>
  </si>
  <si>
    <t>FREEMAN FAMILY WINERY, LLC (9/27/11)</t>
  </si>
  <si>
    <t>FREIXENET U.S.A.</t>
  </si>
  <si>
    <t>FREIXENET SONOMA CAVES, INC (3/13/09)</t>
  </si>
  <si>
    <t>Gloria Ferrer Wines</t>
  </si>
  <si>
    <t>FRENCH LICK WINE &amp; COFFE CO (11/8/13)</t>
  </si>
  <si>
    <t>West Baden Springs, IN</t>
  </si>
  <si>
    <t>FRENCH ROAD CELLARS, LLC (12/10/09)</t>
  </si>
  <si>
    <t>FRENCH VALLEY VINEYARD, LLC (7/10/12)</t>
  </si>
  <si>
    <t>FRENCH VALLEY VINEYARD, LLC (1/16/13)</t>
  </si>
  <si>
    <t>FREY VINEYARDS, LLC (5/27/11)</t>
  </si>
  <si>
    <t>FREY VINEYARDS, LLC (5/16/06)</t>
  </si>
  <si>
    <t>FRIEND WINE</t>
  </si>
  <si>
    <t>Sacremento, CA</t>
  </si>
  <si>
    <t>FRIENDS BEVERAGE GROUP (8/20/13)</t>
  </si>
  <si>
    <t>Aventura, FL</t>
  </si>
  <si>
    <t>FRITZ, LYNN C (6/20/08)</t>
  </si>
  <si>
    <t>Lynmar Winery</t>
  </si>
  <si>
    <t>FROG'S LEAP WINERY (5/19/11)</t>
  </si>
  <si>
    <t>Frog Farm</t>
  </si>
  <si>
    <t>FROG'S LEAP WINERY (8/5/10)</t>
  </si>
  <si>
    <t>FROGTOWN CELLARS, LLLP (4/28/10)</t>
  </si>
  <si>
    <t>Dahlonega, GA</t>
  </si>
  <si>
    <t>FRONTIER WINE</t>
  </si>
  <si>
    <t>Dover, NJ</t>
  </si>
  <si>
    <t>FRUIT OF THE VINES, INC. (5/10/05)</t>
  </si>
  <si>
    <t>FRUIT OF THE WOODS WINE CELLAR (8/4/04)</t>
  </si>
  <si>
    <t>Three Lakes, WI</t>
  </si>
  <si>
    <t>FRUSH PREMIUM IMPORTS,  LLC (1/19/11)</t>
  </si>
  <si>
    <t>FULCRUM WINES, LLC (8/8/12)</t>
  </si>
  <si>
    <t>FULKERSON, SAYRE MILLER (6/7/06)</t>
  </si>
  <si>
    <t>Fulkerson Wine Cellars</t>
  </si>
  <si>
    <t>Dundee, NY</t>
  </si>
  <si>
    <t>FUSED WINES, LP (5/22/09)</t>
  </si>
  <si>
    <t>G. GRAHAM WINES, INC. (1/15/09)</t>
  </si>
  <si>
    <t>Lower Lake, CA</t>
  </si>
  <si>
    <t>G.K. SKAGGS, INC. (8/26/10)</t>
  </si>
  <si>
    <t>Irvine, CA</t>
  </si>
  <si>
    <t>G.S.W.C., INC. (5/2/08)</t>
  </si>
  <si>
    <t>Van Nuys, CA</t>
  </si>
  <si>
    <t>GALANTE FAMILY WINERY, INC (3/13/09)</t>
  </si>
  <si>
    <t>GALENA CELLARS, INC. (5/17/12)</t>
  </si>
  <si>
    <t>The Lawlor Family Winery</t>
  </si>
  <si>
    <t>Galena, IL</t>
  </si>
  <si>
    <t>GAMACHE VINTNERS, LLC (9/28/06)</t>
  </si>
  <si>
    <t>GAMBLE FAMILY VINEYARDS, LLC ((5/8/13)</t>
  </si>
  <si>
    <t>GAMBLE FAMILY VINEYARDS, LLC (3/26/10)</t>
  </si>
  <si>
    <t>Davies &amp; Gamble</t>
  </si>
  <si>
    <t>GANDONA, INC (5/1/14)</t>
  </si>
  <si>
    <t>GANN FAMILY VINEYARDS, INC (2/22/12)</t>
  </si>
  <si>
    <t>GARDEN BAY WINERY, LLC (4/13/10)</t>
  </si>
  <si>
    <t>Garden, MI</t>
  </si>
  <si>
    <t>GARDEN BAY WINERY, LLC (5/21/10)</t>
  </si>
  <si>
    <t>GARGIULO VINEYARD, LLC (9/28/07)</t>
  </si>
  <si>
    <t>GARROD TRUST (5/23/07)</t>
  </si>
  <si>
    <t>Cooper Garrod Vineyards</t>
  </si>
  <si>
    <t>GAUGE WINES, LLC (11/7/12)</t>
  </si>
  <si>
    <t>GELFAND, LEONARD H. (11/20/07)</t>
  </si>
  <si>
    <t>Gelfand Vineyards</t>
  </si>
  <si>
    <t>Henrietta, NY</t>
  </si>
  <si>
    <t>GENERATIONS OF SONOMA, LLC (10/16/08)</t>
  </si>
  <si>
    <t>GENESEO PARTNERS, LP (6/10/14)</t>
  </si>
  <si>
    <t>Cass Winery</t>
  </si>
  <si>
    <t>GENESEO PARTNERS, LLC (5/16/07)</t>
  </si>
  <si>
    <t>GEORIS, WALTER (7/10/06)</t>
  </si>
  <si>
    <t>Georis Winery</t>
  </si>
  <si>
    <t>GERBER DISCLAIMER TRUST (6/28/12)</t>
  </si>
  <si>
    <t>Foris Winery</t>
  </si>
  <si>
    <t>Cave Junction, OR</t>
  </si>
  <si>
    <t>GERBER DISCLAIMER TRUST</t>
  </si>
  <si>
    <t>GERVASI 1700 LLC (7/18/14)</t>
  </si>
  <si>
    <t>Gervasi Italian blend</t>
  </si>
  <si>
    <t>GF WINES, LLC (9/27/11)</t>
  </si>
  <si>
    <t>Gary Farrell Wines</t>
  </si>
  <si>
    <t>GF WINES, LLC (8/18/11)</t>
  </si>
  <si>
    <t>GIBSON WINE COMPANY-(9/6/13)</t>
  </si>
  <si>
    <t>Sanger, CA</t>
  </si>
  <si>
    <t>GILL'S PIER VINEYARD &amp; WINERY, LLC (10/03)</t>
  </si>
  <si>
    <t>GILL'S PIER VINEYARD &amp; WINERY, LLC (10/5/06)</t>
  </si>
  <si>
    <t>GIMELLI IMPORTING, LLC (9/22/10)</t>
  </si>
  <si>
    <t>Oxford, MI</t>
  </si>
  <si>
    <t>GIRARD VINEYARDS, INC. (6/30/11)</t>
  </si>
  <si>
    <t xml:space="preserve">Girard's </t>
  </si>
  <si>
    <t>GLASS CREEK WINERY, LLC (6/21/12)</t>
  </si>
  <si>
    <t>GLOBAL VILLAGE IMPORTS</t>
  </si>
  <si>
    <t>King of Prussia, PA</t>
  </si>
  <si>
    <t>GLOBAL VINEYARD IMPORTERS, INC. (2/9/05)</t>
  </si>
  <si>
    <t>GLOBAL WINE COMPANY, INC. (10/30/08)</t>
  </si>
  <si>
    <t>Sausalito, CA</t>
  </si>
  <si>
    <t>GLOBAL WINE CONCEPTS, INC. (3/7/11)</t>
  </si>
  <si>
    <t>GLOBAL WINE IMPORTERS, LTD.</t>
  </si>
  <si>
    <t>GLOBAL WINES, LLC (1/10/12)</t>
  </si>
  <si>
    <t>G Wines</t>
  </si>
  <si>
    <t>Dania Beach, FL</t>
  </si>
  <si>
    <t>GLUNZ FAMILY WINERY &amp; CELLARS, INC (7/18/12)</t>
  </si>
  <si>
    <t>Grayslake, IL</t>
  </si>
  <si>
    <t>GMIC VINEYARDS, LLC (1/27/11)</t>
  </si>
  <si>
    <t>Hanzell vineyards</t>
  </si>
  <si>
    <t>GNEKOW FAMILY WINERY, LLC (8/12/11)</t>
  </si>
  <si>
    <t>Collegeville, CA</t>
  </si>
  <si>
    <t>GOLDIN INVESTMENT II, INC. (3/27/12)</t>
  </si>
  <si>
    <t>Sloan Winery</t>
  </si>
  <si>
    <t>GOLDRIDGEPINOT.COM, LLC (11/16/07)</t>
  </si>
  <si>
    <t>GOOD FOUNDATIONS, LLC (12/5/12)</t>
  </si>
  <si>
    <t>Hidden Legend Winery</t>
  </si>
  <si>
    <t>Victor, MT</t>
  </si>
  <si>
    <t>GOOSECROSS CELLARS, INC (5/1/07)</t>
  </si>
  <si>
    <t>GORALSKI ENTERPRISES (5/1/04)</t>
  </si>
  <si>
    <t xml:space="preserve">New Era, MI  </t>
  </si>
  <si>
    <t>GORDON BIERSCH BREWING COMPANY (6/25/14)</t>
  </si>
  <si>
    <t>GORDON BROTHERS CELLARS, INC (7/30/13)</t>
  </si>
  <si>
    <t>Gordon Estate</t>
  </si>
  <si>
    <t>Pasco, WA</t>
  </si>
  <si>
    <t>GOURMET ORGANIC PRODUCTS, LLC (8/29/07)</t>
  </si>
  <si>
    <t>GOURMET ORGANIC PRODUCTS, LLC (3/17/11)</t>
  </si>
  <si>
    <t>GP IMPORTS, LLC (2/19/14)</t>
  </si>
  <si>
    <t>Croton Falls, NY</t>
  </si>
  <si>
    <t>GP IMPORTS, LLC (9/11/14)</t>
  </si>
  <si>
    <t>GRAPE HARBOR, INC.</t>
  </si>
  <si>
    <t>Peninsula Cellars</t>
  </si>
  <si>
    <t>GRAPE HARBOR, INC. (5/15/06)</t>
  </si>
  <si>
    <t>GRAPE SOLUTIONS, INC. (8/26/09) 11/1/10</t>
  </si>
  <si>
    <t>GRAPE VISIONS, LLC (10/18/07)</t>
  </si>
  <si>
    <t>Dusted Valley Vintners</t>
  </si>
  <si>
    <t>GRAPES OF SPAIN, INC. (9/1/05)</t>
  </si>
  <si>
    <t>Lorton, VA</t>
  </si>
  <si>
    <t>GRAVITY PRODUCE, LLC (9/30/11)</t>
  </si>
  <si>
    <t>GREAT AMERICAN WINERIES, INC. (11/9/07)</t>
  </si>
  <si>
    <t>Chateau Julian</t>
  </si>
  <si>
    <t>GREAT DOMAINS &amp; ESTATES, LLC (10/22/14)</t>
  </si>
  <si>
    <t>GREAT GRAPES INTERNATIONAL, LLC (10/14/08)</t>
  </si>
  <si>
    <t>Spring Lake, MI</t>
  </si>
  <si>
    <t>GREAT GRAPES INTERNATIONAL, LLC (11/21/08)</t>
  </si>
  <si>
    <t>GREEN BARN WINERY, LLC (8/17/12)</t>
  </si>
  <si>
    <t>Smiths Creek, MI</t>
  </si>
  <si>
    <t>GREEN FAMILY WINERY, LLC (7/9/08)</t>
  </si>
  <si>
    <t>Windward Vineyards</t>
  </si>
  <si>
    <t>GREG &amp; GREG, INC. (5/15/12)</t>
  </si>
  <si>
    <t>Owl Ridge Wine Services</t>
  </si>
  <si>
    <t>GRGICH HILLS CELLAR (6/29/06)</t>
  </si>
  <si>
    <t>GRIEB OPTIMAL WINECRAFTING, LLC (8/13/14)</t>
  </si>
  <si>
    <t>Treveri Cellars</t>
  </si>
  <si>
    <t>Wapato, WA</t>
  </si>
  <si>
    <t xml:space="preserve">GROCHOWSKI, JAMES LEE </t>
  </si>
  <si>
    <t>Stoney Acres Winery</t>
  </si>
  <si>
    <t>Alpena, MI</t>
  </si>
  <si>
    <t>GROCHOWSKI, JAMES LEE (5/2/06)</t>
  </si>
  <si>
    <t>GROS VENTRE CELLARS, LLC (10/22/14)</t>
  </si>
  <si>
    <t>Fair Play, Ca</t>
  </si>
  <si>
    <t>GROSS, ROBERT J (4/1/14)</t>
  </si>
  <si>
    <t>Cooper Mountain Vineyards</t>
  </si>
  <si>
    <t>Beaverton, OR</t>
  </si>
  <si>
    <t>GROSS, ROBERT J (6/18/12)</t>
  </si>
  <si>
    <t>Copper Mountain Vineyards</t>
  </si>
  <si>
    <t>GROTH VINEYARDS &amp; WINERY</t>
  </si>
  <si>
    <t>GROTH VINEYARDS &amp; WINERY (6/7/06)</t>
  </si>
  <si>
    <t>GRUNDOON, LLC (11/19/09)</t>
  </si>
  <si>
    <t>Curtis Winery</t>
  </si>
  <si>
    <t>Los Olivos, cA</t>
  </si>
  <si>
    <t>GUCWA, CHESTER (6/23/11)</t>
  </si>
  <si>
    <t>Bad Axe, MI</t>
  </si>
  <si>
    <t>GUENOC WINERY, INC. (6/26/09)</t>
  </si>
  <si>
    <t>Middleton, CA</t>
  </si>
  <si>
    <t>GULLETT, JAMES/SUZANNE (8/10/06)</t>
  </si>
  <si>
    <t>Vino Noceto</t>
  </si>
  <si>
    <t>Plymouth, Ca</t>
  </si>
  <si>
    <t>H.D.D., LLC (5/1/12)</t>
  </si>
  <si>
    <t>Truett Hurst</t>
  </si>
  <si>
    <t>H DE V, LLC (8/5/10)</t>
  </si>
  <si>
    <t>HAHN ESTATE (10/21/13)</t>
  </si>
  <si>
    <t>Soledad, CA</t>
  </si>
  <si>
    <t xml:space="preserve">HAHN FAMILY WINES </t>
  </si>
  <si>
    <t>HALL WINES, LLC (5/22/09)</t>
  </si>
  <si>
    <t>HALL WINES, LLC (11/20/07)</t>
  </si>
  <si>
    <t>HALTER WINERY, LLC (7/27/06)</t>
  </si>
  <si>
    <t>HAND PICKED SELECTION</t>
  </si>
  <si>
    <t>Warrenton, VA</t>
  </si>
  <si>
    <t>HANDLEY CELLARS LTD (6/7/06)</t>
  </si>
  <si>
    <t>Handley Cellars</t>
  </si>
  <si>
    <t>Philo, CA</t>
  </si>
  <si>
    <t>HANDLY, CRAIG (5/2/13)</t>
  </si>
  <si>
    <t>Terroir Napa Valley Wines</t>
  </si>
  <si>
    <t>HANNA WINERY, INC. (5/16/06)</t>
  </si>
  <si>
    <t xml:space="preserve">HARBOR HILL </t>
  </si>
  <si>
    <t>Good Harbor Vineyards</t>
  </si>
  <si>
    <t xml:space="preserve">Lake Leelanau, MI </t>
  </si>
  <si>
    <t>HARBOR HILL (5/2/06)</t>
  </si>
  <si>
    <t>HARBOR SPRINGS VINEYARDS &amp; WINERY, LLC (6/17/11)</t>
  </si>
  <si>
    <t>HARBOR SPRINGS VINEYARDS &amp; WINERY, LLC (6/30/11)</t>
  </si>
  <si>
    <t>HARLAN ESTATE WINERY, INC. (5/15/06)</t>
  </si>
  <si>
    <t>HARMELL CELLARS, LLC (5/1/14)</t>
  </si>
  <si>
    <t>HARPOON DISTRIBUTING CO (1/7/09)</t>
  </si>
  <si>
    <t>HARRIS, MARILYN/REN (5/2/06)</t>
  </si>
  <si>
    <t>Paradigm Winery</t>
  </si>
  <si>
    <t>HARRY AND DAVID, LLC (11/7/12)</t>
  </si>
  <si>
    <t>Medford, Or</t>
  </si>
  <si>
    <t>HARTFORD-JACKSON, INC (9/21/11)</t>
  </si>
  <si>
    <t>Hartford Family Winery</t>
  </si>
  <si>
    <t>Forestville, CA</t>
  </si>
  <si>
    <t>HARTWELL VINEYARDS, LLC (11/9/06)</t>
  </si>
  <si>
    <t>HAWKES, LLC (9/21/11)</t>
  </si>
  <si>
    <t>HAYSTEAD, STEVE (5/17/07)</t>
  </si>
  <si>
    <t>Bardic Wells Meadery</t>
  </si>
  <si>
    <t>Montague, MI</t>
  </si>
  <si>
    <t>HAZLITT'S 1852 VINEYARDS, INC. (5/23/08)</t>
  </si>
  <si>
    <t>Hector, NY</t>
  </si>
  <si>
    <t>HCA WINERY ACQUISITION, LLC (5/1/07)</t>
  </si>
  <si>
    <t>The Winery at Holy Cross Abbey</t>
  </si>
  <si>
    <t>Canon City, CO</t>
  </si>
  <si>
    <t>HEALY, JEANNE ELLIN 10/12/04</t>
  </si>
  <si>
    <t>Vinomundo</t>
  </si>
  <si>
    <t xml:space="preserve">Fort Gratiot, MI  </t>
  </si>
  <si>
    <t>HEALY, JEANNE ELLIN (11/10/11)</t>
  </si>
  <si>
    <t>Vinomundo Wine Bar</t>
  </si>
  <si>
    <t>Port Huron, MI</t>
  </si>
  <si>
    <t>HEAVEN HILL DISTILLERIES</t>
  </si>
  <si>
    <t>Bardstown, KY</t>
  </si>
  <si>
    <t>HEAVENLY VINEYARDS, LLC (4/18/12)</t>
  </si>
  <si>
    <t>Morley, MI</t>
  </si>
  <si>
    <t>HEAVENLY VINEYARDS, LLC ((5/2/13)</t>
  </si>
  <si>
    <t>HEINEKEN USA INC (11/7/12)</t>
  </si>
  <si>
    <t>White Plains, NY</t>
  </si>
  <si>
    <t>HEINTZ, CHARLES E (4/3/09)</t>
  </si>
  <si>
    <t>Dutch Bill Creek Winery</t>
  </si>
  <si>
    <t>HEITZ WINE CELLARS- (12/20/07)</t>
  </si>
  <si>
    <t>HEMISPHERE WINE CO, INC (5/1/14)</t>
  </si>
  <si>
    <t>HENDRY, GEORGE O (6/30/11)</t>
  </si>
  <si>
    <t>Hendry Winery</t>
  </si>
  <si>
    <t>HENDRY PREMIUM IMPORTS, INC. (12/11/08)</t>
  </si>
  <si>
    <t>Crystal Lake, IL</t>
  </si>
  <si>
    <t>HENRIOT, INC. (11/9/06)</t>
  </si>
  <si>
    <t>HERB LAMB VINEYARDS, LLC (10/4/12)</t>
  </si>
  <si>
    <t>HERB LAMB VINEYARDS, LLC (5/19/11)</t>
  </si>
  <si>
    <t>HERINGER ESTATES, LLC (6/25/12)</t>
  </si>
  <si>
    <t>HERITAGE WINE CELLARS, LTD.</t>
  </si>
  <si>
    <t>Niles, IL</t>
  </si>
  <si>
    <t>HERMAN STORY WINES, INC (5/2/13)</t>
  </si>
  <si>
    <t>HERON WINES, INC. (5/16/06)</t>
  </si>
  <si>
    <t>HERSMAN, JOHN (5/22/12)</t>
  </si>
  <si>
    <t>Algomah Meadery</t>
  </si>
  <si>
    <t>Greenland, MI</t>
  </si>
  <si>
    <t>HERSMAN, JOHN (5/27/14)</t>
  </si>
  <si>
    <t>HESS COLLECTION</t>
  </si>
  <si>
    <t>HESS COLLECTION WINERY (7/10/06)</t>
  </si>
  <si>
    <t>HESTAN VINEYARDS, LLC (5/2/13)</t>
  </si>
  <si>
    <t>HEYDAY CORPORATION (7/21/08)</t>
  </si>
  <si>
    <t>Verdoni Imports</t>
  </si>
  <si>
    <t>Hawthorne, NJ</t>
  </si>
  <si>
    <t>HIGHLANDS WINERY, LLC (10/24/13)</t>
  </si>
  <si>
    <t>HILL WINE COMPANY, LLC (5/2/13)</t>
  </si>
  <si>
    <t>HIRSCH WINERY, LLC (2/6/09)</t>
  </si>
  <si>
    <t>HIRSCH WINERY, LLC (5/11/11)</t>
  </si>
  <si>
    <t>HIWASSEE ACRES, LLC (8/13/14)</t>
  </si>
  <si>
    <t>Orrtanna, PA</t>
  </si>
  <si>
    <t>HOFFMAN, AMY E. (10/18/07)</t>
  </si>
  <si>
    <t>Reserve Hill Vineyards</t>
  </si>
  <si>
    <t>HOME TOWN CELLARS, LLC (10/18/06)</t>
  </si>
  <si>
    <t>HOME TOWN CELLARS, LLC (12/7/06)</t>
  </si>
  <si>
    <t>HONIG VINEYARD AND WINERY, LLC (7/22/09)</t>
  </si>
  <si>
    <t>HOOPES VINEYARD &amp; WINERY, LLC (11/21/08)</t>
  </si>
  <si>
    <t>HOPE &amp; GRACE WINES, INC. (6/17/11)</t>
  </si>
  <si>
    <t>HOPE WINE, LLC (10/7/11)</t>
  </si>
  <si>
    <t>One Hope Wines</t>
  </si>
  <si>
    <t>HOPE WINE, LLC (8/4/11)</t>
  </si>
  <si>
    <t>HOUDINI, INC (5/23/08)</t>
  </si>
  <si>
    <t>Briar Creek Winery</t>
  </si>
  <si>
    <t>Fullerton, CA</t>
  </si>
  <si>
    <t>HOURGLASS WINE CO, INC. (11/19/09)</t>
  </si>
  <si>
    <t>HOWELL'S MAIN STREET WINERY, INC. (3/29/07)</t>
  </si>
  <si>
    <t>HOWELL'S MAIN STREET WINERY, INC. (5/21/07)</t>
  </si>
  <si>
    <t>HUBBARD, RUFUS DAYTON</t>
  </si>
  <si>
    <t>Corey Lake Orchard</t>
  </si>
  <si>
    <t xml:space="preserve">Three Rivers, MI </t>
  </si>
  <si>
    <t>HUBER ORCHARDS, INC. (12/11/09)</t>
  </si>
  <si>
    <t>Huber Winery</t>
  </si>
  <si>
    <t>Borden, IN</t>
  </si>
  <si>
    <t>HUDSONVILLE WINERY, INC (5/7/09)</t>
  </si>
  <si>
    <t>HUNEEUS VINTNERS, LLC (8/18/05)</t>
  </si>
  <si>
    <t>Quintessa Winery</t>
  </si>
  <si>
    <t>HUNEEUS VINTNERS, LLC (5/16/06)</t>
  </si>
  <si>
    <t>HUNT COUNTRY VINEYARDS (7/23/08)</t>
  </si>
  <si>
    <t>Branchport, NY</t>
  </si>
  <si>
    <t>HUSCH VINEYARDS, INC. (7/13/06)</t>
  </si>
  <si>
    <t>HYATT FARM PARTNERSHIP, LP (7/18/12)</t>
  </si>
  <si>
    <t>Zillah, WA</t>
  </si>
  <si>
    <t>I.S.R. VINEYARDS ASSOC. (8/12/09)</t>
  </si>
  <si>
    <t>Macleod Vineyards</t>
  </si>
  <si>
    <t>IATESTA, ANTHONY L (5/2/13)</t>
  </si>
  <si>
    <t>Iatesta Imports</t>
  </si>
  <si>
    <t>ILLYRIAN IMPORT, INC.</t>
  </si>
  <si>
    <t>INDIGO WINE GROUP, LLC (5/1/06)</t>
  </si>
  <si>
    <t>Venice, FL</t>
  </si>
  <si>
    <t>INGENIUM WINES, LLC (10/25/12)</t>
  </si>
  <si>
    <t>Huntsville, AL</t>
  </si>
  <si>
    <t>INMAN FAMILY WINES, LLC (7/15/13)</t>
  </si>
  <si>
    <t>INTERNATIONAL MODERN INVESTMENT, INC. (6/25/12)</t>
  </si>
  <si>
    <t>Liberty Wholesale</t>
  </si>
  <si>
    <t>INTERNATIONAL SPIRITS &amp; WINES, LLC (8/18/11)</t>
  </si>
  <si>
    <t>Mount Kisco, NY</t>
  </si>
  <si>
    <t>INTERNATIONAL SPIRITS, LLC (5/4/12)</t>
  </si>
  <si>
    <t>Jacksonville, FL</t>
  </si>
  <si>
    <t>INTERNATIONAL VINES, INC. (9/24/09)</t>
  </si>
  <si>
    <t>Lafayette, CA</t>
  </si>
  <si>
    <t>INVESTORS OF AMERICA, LP (9/20/07)</t>
  </si>
  <si>
    <t>Dierberg Starlane Vineyards</t>
  </si>
  <si>
    <t>IONIA ATLANTIC IMPORTS, LLC (12/9/10)</t>
  </si>
  <si>
    <t>IRENE E. KOKKINOS, LLC (8/17/05)</t>
  </si>
  <si>
    <t>Vintners Cellar of Kalamazoo</t>
  </si>
  <si>
    <t>IRON HORSE VINEYARDS LIMITED (12/7/06)</t>
  </si>
  <si>
    <t>ISENHOWER CELLARS, LLC (5/16/07)</t>
  </si>
  <si>
    <t>ISLAND WINERY, LLC (5/16/12)</t>
  </si>
  <si>
    <t>Grosse Ile, MI</t>
  </si>
  <si>
    <t>ITO WINES, LLC (9/6/12)</t>
  </si>
  <si>
    <t>Houston, TX</t>
  </si>
  <si>
    <t>ITO WINES, LLC (6/10/14)</t>
  </si>
  <si>
    <t>Traveling Vineyard</t>
  </si>
  <si>
    <t>J3 WINE PARTNERS, LLC (5/1/14)</t>
  </si>
  <si>
    <t>T-Vine Cellars</t>
  </si>
  <si>
    <t>J3 WINE PARTNERS, LLC (5/13/10)</t>
  </si>
  <si>
    <t>J &amp; J IMPORTERS, INC.</t>
  </si>
  <si>
    <t>Wines of Distinction</t>
  </si>
  <si>
    <t>J-NH WINE GROUP, LLC (6/9/11)</t>
  </si>
  <si>
    <t>J-NH WINE GROUP, LLC (9/19/12)</t>
  </si>
  <si>
    <t>J. CELLARS INVESTMENTS, LLC (5/1/12)</t>
  </si>
  <si>
    <t>Joseph Cellars</t>
  </si>
  <si>
    <t>J. FILIPPI VINTAGE CO-(9/19/08)</t>
  </si>
  <si>
    <t>Joseph Filippi Winery</t>
  </si>
  <si>
    <t>Ranch Cucamonga, CA</t>
  </si>
  <si>
    <t>J. LOHR WINERY CORPORATION (5/26/11)</t>
  </si>
  <si>
    <t>J. LOHR WINERY CORPORATION (6/7/06)</t>
  </si>
  <si>
    <t>J. PEDRONCELLI WINERY (8/24/06)</t>
  </si>
  <si>
    <t>J. RICKARDS WINERY, LLC (1/15/13)</t>
  </si>
  <si>
    <t>Cloverdale, CA</t>
  </si>
  <si>
    <t>J. ROCHIOLI VINEYARD &amp; WINERY (12/20/07)</t>
  </si>
  <si>
    <t>Rochioli Winery</t>
  </si>
  <si>
    <t>J. SOIF, INC. (2/10/10)</t>
  </si>
  <si>
    <t>Chester Springs, PA</t>
  </si>
  <si>
    <t>J. VINEYARDS AND WINERY, LP (8/22/08)</t>
  </si>
  <si>
    <t>J. WILLETT COMPANIES (5/6/14)</t>
  </si>
  <si>
    <t>Tyler Winery</t>
  </si>
  <si>
    <t>J.J. COHN ESTATE, LLC (5/13/10)</t>
  </si>
  <si>
    <t>Scarecrow Wine</t>
  </si>
  <si>
    <t>J M CELLARS COMPANY (6/17/10)</t>
  </si>
  <si>
    <t>JACK JOHN INVESTMENTS, INC. (5/7/09)</t>
  </si>
  <si>
    <t>Long Life Wine Company</t>
  </si>
  <si>
    <t>JACK POUST</t>
  </si>
  <si>
    <t>JACKSON FAMILY ENTERPRISES, INC. (7/2/07)</t>
  </si>
  <si>
    <t>Majestic Fine Wines</t>
  </si>
  <si>
    <t>JACKSON FAMILY WINES</t>
  </si>
  <si>
    <t>JACUZZI FAMILY VINEYARDS, LLC (10/26/07)</t>
  </si>
  <si>
    <t>JACUZZI FAMILY VINEYARDS, LLC (10/30/08)</t>
  </si>
  <si>
    <t>JAFFURS, CRAIG (9/11/14)</t>
  </si>
  <si>
    <t>Cyrano Winery</t>
  </si>
  <si>
    <t>Santa Barbara, CA</t>
  </si>
  <si>
    <t>JAQK, INC (1/5/09)</t>
  </si>
  <si>
    <t>JAZZ CELLARS, LLC (1/20/12)</t>
  </si>
  <si>
    <t>JC CELLARS (5/1/14)</t>
  </si>
  <si>
    <t>JC CELLARS (7/13/06)</t>
  </si>
  <si>
    <t>JEAN CLAUDE BOISSET WINES</t>
  </si>
  <si>
    <t>JEFF GORDON CELLARS, LLC (6/11/10)</t>
  </si>
  <si>
    <t>JEFF RUNQUIST, INC. (8/12/10)</t>
  </si>
  <si>
    <t>JERICHO CANYON VINEYARDS, LLC (7/15/13)</t>
  </si>
  <si>
    <t>JESSIE'S GROVE WINERY (5/23/08)</t>
  </si>
  <si>
    <t>JESSIE'S GROVE WINERY (6/11/10)</t>
  </si>
  <si>
    <t>JESSUP CELLARS HOLDING COMPANY (12/14/06)</t>
  </si>
  <si>
    <t>JFC INTERNATIONAL, INC.</t>
  </si>
  <si>
    <t>S.San Francisco,CA</t>
  </si>
  <si>
    <t>JIM BEAM BRANDS CO (6/30/09)</t>
  </si>
  <si>
    <t>Deerfield, IL</t>
  </si>
  <si>
    <t>JINRO AMERICA, INC. (5/6/10)</t>
  </si>
  <si>
    <t>JOHN GIVEN WINES, INC (4/28/10)</t>
  </si>
  <si>
    <t>Stanfordville, NY</t>
  </si>
  <si>
    <t>JOHNS ISLAND IMPORTS, LLC (8/8/12)</t>
  </si>
  <si>
    <t>Edwardsville, IL</t>
  </si>
  <si>
    <t>JOHNSON ESTATE WINERY, LLC (7/10/06)</t>
  </si>
  <si>
    <t>Westfield, NY</t>
  </si>
  <si>
    <t>JONES FAMILY WINERY, LLC (2/10/11)</t>
  </si>
  <si>
    <t>JONES FAMILY WINERY, LLC (7/13/06)</t>
  </si>
  <si>
    <t>JOSEPH KENT WINES, LLC (10/17/12)</t>
  </si>
  <si>
    <t>JOSEPH PHELPS VINEYARDS, LLC (7/3/07)</t>
  </si>
  <si>
    <t>JOSEPH PHELPS VINEYARDS, LLC (5/2/06)</t>
  </si>
  <si>
    <t>JOSEPH VICTORI</t>
  </si>
  <si>
    <t>New Rochelle, NY</t>
  </si>
  <si>
    <t>JOTO SAKE LLC (4/28/10)</t>
  </si>
  <si>
    <t>Asobi Mono</t>
  </si>
  <si>
    <t>JOULLIAN VINEYARD, LTD (2/23/12)</t>
  </si>
  <si>
    <t>JUDD FAMILY VINEYARDS, LP (8/26/09)</t>
  </si>
  <si>
    <t>JUSTIN VINEYARDS &amp; WINERY, LLC (5/11/11)</t>
  </si>
  <si>
    <t>JVW CORPORATION (10/27/06)</t>
  </si>
  <si>
    <t>Jordan Vineyard &amp; Winery</t>
  </si>
  <si>
    <t>JZ WINE COMPANY (11/19/12)</t>
  </si>
  <si>
    <t>Cuyahoga Falls, OH</t>
  </si>
  <si>
    <t>K VINTNERS, LLC (10/16/08)</t>
  </si>
  <si>
    <t>K P GLOBAL, INC. (1/10/12)</t>
  </si>
  <si>
    <t>Cerritos, MA</t>
  </si>
  <si>
    <t>KACHINA CELLARS, LLC (6/25/14)</t>
  </si>
  <si>
    <t>KAMEN WINES, LLC (7/28/14)</t>
  </si>
  <si>
    <t>KAMEN WINES, LLC (3/12/07)</t>
  </si>
  <si>
    <t>Kamen Estate Winers</t>
  </si>
  <si>
    <t>KAPCSANDY FAMILY, LLC (2/16/07)</t>
  </si>
  <si>
    <t>KARMA VISTA VINEYARDS</t>
  </si>
  <si>
    <t>KARMA VISTA VINEYARDS (5/2/06)</t>
  </si>
  <si>
    <t>KATHRYN KENNEDY WINERY</t>
  </si>
  <si>
    <t>a California Corp</t>
  </si>
  <si>
    <t>KB WINES, LLC (8/5/10)</t>
  </si>
  <si>
    <t>KB WINES, LLC (6/11/10)</t>
  </si>
  <si>
    <t>KBR, INC. (11/5/12)</t>
  </si>
  <si>
    <t>Westview Orchard</t>
  </si>
  <si>
    <t>Washington, MI</t>
  </si>
  <si>
    <t>KDS, LLC (6/12/13)</t>
  </si>
  <si>
    <t>Schramm's Mead</t>
  </si>
  <si>
    <t>Ferndale, MI</t>
  </si>
  <si>
    <t>KDS, LLC (2/19/14)</t>
  </si>
  <si>
    <t>KEATING WINES, LLC (5/1/12)</t>
  </si>
  <si>
    <t>KEG SPRINGS WINERY, LLC (6/18/12)</t>
  </si>
  <si>
    <t>KEN BROWN WINES, LLC (4/28/10)</t>
  </si>
  <si>
    <t>KENDALL FARMS, LLC (5/30/13)</t>
  </si>
  <si>
    <t>Sunnyside, WA</t>
  </si>
  <si>
    <t>KENEFAKE &amp; CALINI GROUP, LLC (10/17/12)</t>
  </si>
  <si>
    <t>Overland park, KS</t>
  </si>
  <si>
    <t>KENEFICK RANCHES WINERY, LLC (9/6/13)</t>
  </si>
  <si>
    <t>KENWARD FAMILY VINEYARDS (3/12/08)</t>
  </si>
  <si>
    <t>Tor Kenwood Family Wines</t>
  </si>
  <si>
    <t>KENZO ESTATE, INC (9/16/10)</t>
  </si>
  <si>
    <t>KERWIN ESTATE, LLC (10/11/13)</t>
  </si>
  <si>
    <t>Araujo Estate Wnes</t>
  </si>
  <si>
    <t>KERWIN ESTATE, LLC (9/26/13)</t>
  </si>
  <si>
    <t>KESU, INC. (6/17/11)</t>
  </si>
  <si>
    <t>Big Sable Winery</t>
  </si>
  <si>
    <t>Ludington, MI</t>
  </si>
  <si>
    <t>KESWICK WINERY, LLC (8/30/06)</t>
  </si>
  <si>
    <t xml:space="preserve">Keswick, VA </t>
  </si>
  <si>
    <t>KEUKA SPRINGS VINEYARDS, LLC (5/2/13)</t>
  </si>
  <si>
    <t>KIMBERTON WINES, LP (7/15/08)</t>
  </si>
  <si>
    <t>Bucella</t>
  </si>
  <si>
    <t>KINDRED SPIRITS OF NORTH AMERICA (6/15/07)</t>
  </si>
  <si>
    <t>Miami, Fl</t>
  </si>
  <si>
    <t>KING ESTATE WINERY</t>
  </si>
  <si>
    <t>KING ESTATE WINERY (5/6/08)</t>
  </si>
  <si>
    <t>KING FERRY WINERY, INC. (9/20/07)</t>
  </si>
  <si>
    <t>Treleaven</t>
  </si>
  <si>
    <t>King Ferry, Ny</t>
  </si>
  <si>
    <t>KINSELLA ESTATES WINERY, LLC (7/28/14)</t>
  </si>
  <si>
    <t>La Jolla, CA</t>
  </si>
  <si>
    <t>KINSER, JAMIE (9/28/07)</t>
  </si>
  <si>
    <t>Sanguis</t>
  </si>
  <si>
    <t>KIRKWOOD, LTD (9/27/11)</t>
  </si>
  <si>
    <t>Summerville, WV</t>
  </si>
  <si>
    <t>KISTLER VINEYARDS, LLC (6/17/11)</t>
  </si>
  <si>
    <t>KISTLER VINEYARDS (8/28/08)</t>
  </si>
  <si>
    <t>KITFOX VINEYARDS, LLC (5/26/11)</t>
  </si>
  <si>
    <t>KLEIN, MARIA ANNE (6/20/08)</t>
  </si>
  <si>
    <t>Selene Wines</t>
  </si>
  <si>
    <t>KLEIN FOODS, INC.</t>
  </si>
  <si>
    <t>KLEIN FOODS, INC. (6/7/06)</t>
  </si>
  <si>
    <t>KLINKER BRICK WINERY, INC. (5/16/07)</t>
  </si>
  <si>
    <t>KNIGHTON FAMILY VINEYARD, LLC (5/1/14)</t>
  </si>
  <si>
    <t>KNIGHTS BRIDGE WINERY, LLC (2/19/09)</t>
  </si>
  <si>
    <t>KOAN, JAMES D.</t>
  </si>
  <si>
    <t>Almar Orchards</t>
  </si>
  <si>
    <t xml:space="preserve">Flushing, MI  </t>
  </si>
  <si>
    <t>KOBRAND CORP.</t>
  </si>
  <si>
    <t>KOCIBA, HAROLD L (11/8/06)</t>
  </si>
  <si>
    <t>Dizzy Daisy Winery &amp; Vineyard</t>
  </si>
  <si>
    <t>KOCIBA, HAROLD L (4/28/10)</t>
  </si>
  <si>
    <t>KOEHLER WINERY, LLC (7/10/06)</t>
  </si>
  <si>
    <t>KONSTANTIN D. FRANK &amp; SONS VINIFERA (12/11/08)</t>
  </si>
  <si>
    <t>KONSTANTIN D. FRANK &amp; SONS VINIFERA (10/24/08)</t>
  </si>
  <si>
    <t>KOPRI, INC. (1/25/07)</t>
  </si>
  <si>
    <t>Oak Knoll Winery</t>
  </si>
  <si>
    <t>Hillsboro, OR</t>
  </si>
  <si>
    <t>KOPRI, INC. (2/16/07)</t>
  </si>
  <si>
    <t>KR WINES, LLC (9/19/08)</t>
  </si>
  <si>
    <t>KROLCZYK CELLARS, LLC (4/3/08)</t>
  </si>
  <si>
    <t>Free Soil, MI</t>
  </si>
  <si>
    <t>KRUPP BROTHERS, LLC (5/1/14)</t>
  </si>
  <si>
    <t>Veraison Wines</t>
  </si>
  <si>
    <t>KRUPP BROTHERS, LLC (10/19/06)</t>
  </si>
  <si>
    <t>KSSM, LLC (11/7/12)</t>
  </si>
  <si>
    <t>KT WINECO, LLC (2/22/08)</t>
  </si>
  <si>
    <t>Futo Wines</t>
  </si>
  <si>
    <t>KUHNHENN BREWING CO</t>
  </si>
  <si>
    <t>KUIMELIS, JR., MICHAEL W (12/5/12)</t>
  </si>
  <si>
    <t>Mantra Wines</t>
  </si>
  <si>
    <t>KUNDE ENTERPRISES, INC (9/28/07)</t>
  </si>
  <si>
    <t>Kunde Estate Winery</t>
  </si>
  <si>
    <t>Kenwood, CA</t>
  </si>
  <si>
    <t>KYSELA PERE ET FILS, LTD</t>
  </si>
  <si>
    <t>L. MAWBY, LLC</t>
  </si>
  <si>
    <t>L. MAWBY, LLC (5/2/06)</t>
  </si>
  <si>
    <t>L. MAWBY, LLC (7/16/09)</t>
  </si>
  <si>
    <t>LA FAMIGLIA BOLOGNA, INC. (1/14/10)</t>
  </si>
  <si>
    <t>LADERA WINERY, LLC (6/9/11)</t>
  </si>
  <si>
    <t>LADERA WINERY, LLC (5/16/07)</t>
  </si>
  <si>
    <t>LAETITIA VINEYARD &amp; WINERY, INC.</t>
  </si>
  <si>
    <t>LAETITIA VINEYARD &amp; WINERY, INC (5/15/06)</t>
  </si>
  <si>
    <t>LAGUNA OAKS VINEYARD &amp; WINERY (5/16/07)</t>
  </si>
  <si>
    <t>LAIL VINEYARDS, LLC (5/26/11)</t>
  </si>
  <si>
    <t>LAIL VINEYARDS, LLC (5/1/09)</t>
  </si>
  <si>
    <t>LAIRD &amp; CO.</t>
  </si>
  <si>
    <t>Scobeyville, NJ</t>
  </si>
  <si>
    <t>LAIRD FAMILY ESTATE, LLC (2/1/07)</t>
  </si>
  <si>
    <t>LAKE EFFECT WINERY, LLC (9/6/07)</t>
  </si>
  <si>
    <t>Muskegon Heights, MI</t>
  </si>
  <si>
    <t>LAKE JAMES VINEYARD, INC. (11/16/060</t>
  </si>
  <si>
    <t>Satek Winery</t>
  </si>
  <si>
    <t>Fremont, IN</t>
  </si>
  <si>
    <t>LAKEWOOD VINEYARDS, INC (12/20/07)</t>
  </si>
  <si>
    <t>Watkins Glen, NY</t>
  </si>
  <si>
    <t>LAMBERT BRIDGE WINERY, INC. (5/16/06)</t>
  </si>
  <si>
    <t>LANCASTER VINEYARDS, INC (11/20/07)</t>
  </si>
  <si>
    <t>LANGDON SHIVERICK</t>
  </si>
  <si>
    <t>LANGE WINERY, LLC (5/2/13)</t>
  </si>
  <si>
    <t>LANGETWINS WINE COMPANY, INC. (5/6/08)</t>
  </si>
  <si>
    <t>LANGETWINS WINE COMPANY, INC. (8/24/06)</t>
  </si>
  <si>
    <t>L'ANGEVIN, LLC (11/21/08)</t>
  </si>
  <si>
    <t>LARKMEAD VINEYARDS (5/26/11)</t>
  </si>
  <si>
    <t>LARKMEAD VINEYARDS (7/13/06)</t>
  </si>
  <si>
    <t>LARSON, NELS R (7/18/14)</t>
  </si>
  <si>
    <t>Albireo Vineyards</t>
  </si>
  <si>
    <t>manton, CA</t>
  </si>
  <si>
    <t>LARSON FAMILY WINERY, INC. (2/22/07)</t>
  </si>
  <si>
    <t>LAS ARRIBES, LLC (6/28/12)</t>
  </si>
  <si>
    <t>Bloomington, IN</t>
  </si>
  <si>
    <t>LASSETER FAMILY WINERY, LLC (5/1/09)</t>
  </si>
  <si>
    <t>LATITUDE BEVERAGE COMPANY (5/2/13)</t>
  </si>
  <si>
    <t>90+ cELLARS</t>
  </si>
  <si>
    <t>LATITUDE BEVERAGE COMPANY (2/25/13)</t>
  </si>
  <si>
    <t>90+ Cellars</t>
  </si>
  <si>
    <t>LATITUDE WINES, LLC (11/18/13)</t>
  </si>
  <si>
    <t>Kirkcrest Imports</t>
  </si>
  <si>
    <t>Alamo, CA</t>
  </si>
  <si>
    <t>LAURA MICHAEL WINES, INC. (nm chg)</t>
  </si>
  <si>
    <t>Zahtila Wines</t>
  </si>
  <si>
    <t>LAUREATE IMPORTS COMPANY (8/18/11)</t>
  </si>
  <si>
    <t>Kennesaw, GA</t>
  </si>
  <si>
    <t>LAUREATE IMPORTS COMPANY (9/26/14)</t>
  </si>
  <si>
    <t>LAURENT-PERRIER, INC.</t>
  </si>
  <si>
    <t>LAV-COR AGRICULTURAL, INC. (11/22/06)</t>
  </si>
  <si>
    <t>Peconic Bay Winery</t>
  </si>
  <si>
    <t>Cutchogue,  NY</t>
  </si>
  <si>
    <t>LAVA SPRINGS, INC. (5/15/06)</t>
  </si>
  <si>
    <t>Lava Cap Winery</t>
  </si>
  <si>
    <t>LAWER FAMILY WINERY, INC. (9/3/09)</t>
  </si>
  <si>
    <t>LAWTON RIDGE WINERY, LLC (7/18/08)</t>
  </si>
  <si>
    <t>LAWTON RIDGE WINERY, LLC (10/30/09)</t>
  </si>
  <si>
    <t>LC WINE (5/2/06)</t>
  </si>
  <si>
    <t>Lewis Cellars</t>
  </si>
  <si>
    <t>LCF WINE COMPANY, LLC (7/28/14)</t>
  </si>
  <si>
    <t>LE CEP II, INC (10/22/14)</t>
  </si>
  <si>
    <t>Ann Amie</t>
  </si>
  <si>
    <t>LE GRAND COURTAGE, LLC (1/18/13)</t>
  </si>
  <si>
    <t>LE VECKE CORPORATION (1/12/10)</t>
  </si>
  <si>
    <t>Mira Loma, CA</t>
  </si>
  <si>
    <t>LEDGEWOOD CREEK WINERY, LLC (8/3/06)</t>
  </si>
  <si>
    <t>Suison City, CA</t>
  </si>
  <si>
    <t>LEDGEWOOD CREEK WINERY, LLC (5/1/07)</t>
  </si>
  <si>
    <t>LEELANAU WINE CELLARS</t>
  </si>
  <si>
    <t xml:space="preserve">Omena, MI  </t>
  </si>
  <si>
    <t>LEELANAU WINE CELLARS (3/12/07)</t>
  </si>
  <si>
    <t>LEHMAN'S ORCHARD, LLC</t>
  </si>
  <si>
    <t>Niles, MI</t>
  </si>
  <si>
    <t>LEIGH &amp; LEE WINES, LLC (11/3/11)</t>
  </si>
  <si>
    <t>Tallulah Wines</t>
  </si>
  <si>
    <t>LEIGH'S GARDEN WINERY, INC. (10/15/08)</t>
  </si>
  <si>
    <t>Escanaba, MI</t>
  </si>
  <si>
    <t>LEMELSON WINERY, LLC (8/21/06)</t>
  </si>
  <si>
    <t>LEMON CREEK WINERY</t>
  </si>
  <si>
    <t>LEONARD KREUSCH, INC</t>
  </si>
  <si>
    <t>Northvale, NJ</t>
  </si>
  <si>
    <t>LEONESSE CELLARS, LLC (5/8/13)</t>
  </si>
  <si>
    <t>Temecula, cA</t>
  </si>
  <si>
    <t xml:space="preserve">LEVENDI, LLC </t>
  </si>
  <si>
    <t>Newport Beach, CA</t>
  </si>
  <si>
    <t>LEVIATHAN WINE COMPANY, LLC (9/19/12)</t>
  </si>
  <si>
    <t>LEVIATHAN WINE COMPANY, LLC (10/7/11)</t>
  </si>
  <si>
    <t>LEVY &amp; MCCLELLAN, LLC (7/15/13)</t>
  </si>
  <si>
    <t>LIMBO, LLC (10/2/13)</t>
  </si>
  <si>
    <t>Fog Crest</t>
  </si>
  <si>
    <t>LIMBO, LLC (8/7/08)</t>
  </si>
  <si>
    <t>LIOCO WINE COMPANY, LLC (12/5/12)</t>
  </si>
  <si>
    <t>LION NATHAN USA, INC. (10/4/12)</t>
  </si>
  <si>
    <t>LIQUID MANUFACTURING, LLC (8/25/05)</t>
  </si>
  <si>
    <t>LITTLE MAN WINERY, LLC (7/10/14)</t>
  </si>
  <si>
    <t>LIU, BRUCE H.T.-(8/11/04)</t>
  </si>
  <si>
    <t>Santini Fine Wines, Inc.</t>
  </si>
  <si>
    <t>San Lorenzo, CA</t>
  </si>
  <si>
    <t>LMF, INC. (8/31/07)</t>
  </si>
  <si>
    <t>Facelli Winery</t>
  </si>
  <si>
    <t>LO DUCA BROS.</t>
  </si>
  <si>
    <t>New Berlin, WI</t>
  </si>
  <si>
    <t>LOCAL WINE COMPANY, LLC (5/26/11)</t>
  </si>
  <si>
    <t>LOEST &amp; MCNAMEE, INC. (2/17/05)</t>
  </si>
  <si>
    <t>Boutique Wine Collection</t>
  </si>
  <si>
    <t>LONE MADRONE (2/19/14)</t>
  </si>
  <si>
    <t>LONE OAK VINEYARDS, LLC (6/24/13)</t>
  </si>
  <si>
    <t>LONG MEADOW RANCH WINERY, INC (6/6/14)</t>
  </si>
  <si>
    <t>LONG MEADOW RANCH WINERY, INC (3/13/09)</t>
  </si>
  <si>
    <t>LONG SHADOWS VINTNERS, LLC (11/22/05)</t>
  </si>
  <si>
    <t>LONG SHADOWS VINTNERS, LLC (7/10/06)</t>
  </si>
  <si>
    <t>LONGVIEW WINERY, LLC (2/7/06)</t>
  </si>
  <si>
    <t>Longview Winery</t>
  </si>
  <si>
    <t>LONGVIEW WINERY, LLC (6/7/06)</t>
  </si>
  <si>
    <t>LONZ WINERY, INC (3/12/07)</t>
  </si>
  <si>
    <t>Sandusky, OH</t>
  </si>
  <si>
    <t>LOOSEN BROS. USA, LTD (5/1/04)</t>
  </si>
  <si>
    <t>Oregon City, OR</t>
  </si>
  <si>
    <t>LORIMAR WINERY, INC (5/1/14)</t>
  </si>
  <si>
    <t>LORING WINE COMPANY, LLC (10/2/08)</t>
  </si>
  <si>
    <t>LOTTE BG AMERICA CORP</t>
  </si>
  <si>
    <t>LOUIDAR, LLC (5/23/08)</t>
  </si>
  <si>
    <t>Mt. Palomar Winery</t>
  </si>
  <si>
    <t>LOUIS LATOUR, INC. (6/17/11)</t>
  </si>
  <si>
    <t>LOVINGSTON WINERY, LLC (8/4/11)</t>
  </si>
  <si>
    <t>Lovingston, VA</t>
  </si>
  <si>
    <t>LOWDEN SCHOOLHOUSE CORP (7/2/09)</t>
  </si>
  <si>
    <t>Lowden, WA</t>
  </si>
  <si>
    <t>LOWDEN SCHOOLHOUSE CORP (8/3/06)</t>
  </si>
  <si>
    <t>L' Ecole No. 41</t>
  </si>
  <si>
    <t>LUCAS &amp; LEWELLEN VINEYARDS (11/25/03)</t>
  </si>
  <si>
    <t>LUCAS &amp; LEWELLEN VINEYARDS (7/15/09)</t>
  </si>
  <si>
    <t>LUCAS VINEYARDS, INC. (6/7/06)</t>
  </si>
  <si>
    <t>Interlaken, NY</t>
  </si>
  <si>
    <t>LUNA VINEYARDS, INC. (5/19/11)</t>
  </si>
  <si>
    <t>LUNA VINEYARDS, INC. (11/30/07)</t>
  </si>
  <si>
    <t>LUNEAU USA</t>
  </si>
  <si>
    <t>Westport, CT</t>
  </si>
  <si>
    <t>LUXCO</t>
  </si>
  <si>
    <t>St. Louis, MO</t>
  </si>
  <si>
    <t>LYNFRED WINERY, INC (11/14/08)</t>
  </si>
  <si>
    <t>Roselle, IL</t>
  </si>
  <si>
    <t>LYNMAR WINERY, LLC (10/13/14)</t>
  </si>
  <si>
    <t>M C WINES, LLC (7/28/14)</t>
  </si>
  <si>
    <t>Eureka, CA</t>
  </si>
  <si>
    <t>M E V CORPORATION (8/29/07)</t>
  </si>
  <si>
    <t>Mount Eden Vineyards</t>
  </si>
  <si>
    <t>M.A.C. WINES, LLC (9/24/09)</t>
  </si>
  <si>
    <t>M.S. WALKER, INC. (6/3/11)</t>
  </si>
  <si>
    <t>Somerville, MA</t>
  </si>
  <si>
    <t>MACH FLYNT, INC. (9/19/08)</t>
  </si>
  <si>
    <t>Lake Charles, LA</t>
  </si>
  <si>
    <t>MACKINAW TRAIL WINERY, INC. (10/18/04)</t>
  </si>
  <si>
    <t xml:space="preserve">Iron Mountain, MI </t>
  </si>
  <si>
    <t>MACKINAW TRAIL WINERY, INC (6/7/06)</t>
  </si>
  <si>
    <t>MACKINAW TRAIL WINERY, INC (1/10/13)</t>
  </si>
  <si>
    <t>MACKINAW TRAIL WINERY, INC (5/1/14)</t>
  </si>
  <si>
    <t>MADISON VINEYARD HOLDINGS, LLC (6/28/12)</t>
  </si>
  <si>
    <t>Reata</t>
  </si>
  <si>
    <t>MADISON VINEYARD HOLDINGS, LLC (10/22/10)</t>
  </si>
  <si>
    <t>Valley Gate Vineyard</t>
  </si>
  <si>
    <t>MADRIGAL FAMILY WINERY, LLC (10/22/14)</t>
  </si>
  <si>
    <t>MADRIGAL FAMILY WINERY, LLC (8/20/13)</t>
  </si>
  <si>
    <t>MADRONA PROPERTY CO (6/30/11)</t>
  </si>
  <si>
    <t>Sthulmuller vineyards</t>
  </si>
  <si>
    <t>MAENNLE, WOLFGANG F.</t>
  </si>
  <si>
    <t xml:space="preserve">Grosse Pointe Park, MI  </t>
  </si>
  <si>
    <t>MAGAVE TEQUILA, INC. (10/25/12)</t>
  </si>
  <si>
    <t>Tiburon, CA</t>
  </si>
  <si>
    <t>MAGITO &amp; COMPANY, LLC (5/1/11)</t>
  </si>
  <si>
    <t>MAGITO &amp; COMPANY, LLC (10/13/14)</t>
  </si>
  <si>
    <t>MAGNET ENTERPRISES, INC (5/1/14)</t>
  </si>
  <si>
    <t>Wine Insiders</t>
  </si>
  <si>
    <t>Graton, Ca</t>
  </si>
  <si>
    <t>MAIER WINERY, LLC (5/6/14)</t>
  </si>
  <si>
    <t>Los Positas Vineyards</t>
  </si>
  <si>
    <t>MAISONS MARQUES &amp; DOMAINES USA, INC (11/19/09)</t>
  </si>
  <si>
    <t>MAKK WINE, LLC (8/28/13)</t>
  </si>
  <si>
    <t>Antica Terra</t>
  </si>
  <si>
    <t>MARGATE WINE &amp; SPIRIT CO, LLC (4/13/12)</t>
  </si>
  <si>
    <t>Northfield, NJ</t>
  </si>
  <si>
    <t>MARIETTA CELLARS, INC (6/10/14)</t>
  </si>
  <si>
    <t>MARILLA HILLS WINERY, LLC (5/5/11)</t>
  </si>
  <si>
    <t>Copemish, MI</t>
  </si>
  <si>
    <t>MARIMAR TORRES ESTATE, INC (3/27/12)</t>
  </si>
  <si>
    <t>MARK ANTHONY BRANDS, INC. (5/16/05)</t>
  </si>
  <si>
    <t>MARK DAVID WINERY, LLC (5/2/13)</t>
  </si>
  <si>
    <t>MARK HEROLD WINES, LLC (12/19/11)</t>
  </si>
  <si>
    <t>MARK RYAN WINERY, LLC (12/11/13)</t>
  </si>
  <si>
    <t>Kirkland, WA</t>
  </si>
  <si>
    <t>MARK RYAN WINERY, LLC (9/11/14)</t>
  </si>
  <si>
    <t>MARK RYAN WINERY, LLC (11/8/13)</t>
  </si>
  <si>
    <t>MARKET VINEYARDS, LLC (5/2/13)</t>
  </si>
  <si>
    <t>MARKHAM VINEYARDS (8/24/06)</t>
  </si>
  <si>
    <t>MARTELLA, LLC (10/7/11)</t>
  </si>
  <si>
    <t>Portola Valley, CA</t>
  </si>
  <si>
    <t>MARTIN RAY WINERY,  INC.</t>
  </si>
  <si>
    <t>MARTIN RAY WINERY, INC (7/18/14)</t>
  </si>
  <si>
    <t>MARTINELLI WINERY, INC. (5/2/06)</t>
  </si>
  <si>
    <t>MARWAL ART INDUSTRIES, INC. (1/28/04)</t>
  </si>
  <si>
    <t>MASSANOIS IMPORTS, LLC (9/8/10)</t>
  </si>
  <si>
    <t>MASSANOIS IMPORTS, LLC (7/28/14)</t>
  </si>
  <si>
    <t>Scarsdale, NY</t>
  </si>
  <si>
    <t>MATADORVINO, LLC (1/20/11)</t>
  </si>
  <si>
    <t>McLaughlin Cellars</t>
  </si>
  <si>
    <t>MATHY WINERY, LLC (9/28/07)</t>
  </si>
  <si>
    <t>Dutcher Crossing</t>
  </si>
  <si>
    <t xml:space="preserve"> Healdsburg, Ca</t>
  </si>
  <si>
    <t>MATTHEW FRITZ WINE CO, LLC (9/26/13)</t>
  </si>
  <si>
    <t xml:space="preserve">MATTHIES, DANNY/LUCIE </t>
  </si>
  <si>
    <t>Chateau Fontaine</t>
  </si>
  <si>
    <t xml:space="preserve">Lake Leelanau, MI  </t>
  </si>
  <si>
    <t>MATTHIES, DANNY/LUCIE (6/29/06)</t>
  </si>
  <si>
    <t>MAURITSON FAMILY WINERY (6/7/06)</t>
  </si>
  <si>
    <t>Mauritson Wines</t>
  </si>
  <si>
    <t>MAYACAMAS VINEYARDS (11/21/08)</t>
  </si>
  <si>
    <t>MAYSARA WINERY, LLC (12/20/13)</t>
  </si>
  <si>
    <t>MAZZARRINI (5/18/06)</t>
  </si>
  <si>
    <t>Vinilndia USA</t>
  </si>
  <si>
    <t>Deer Isle, ME</t>
  </si>
  <si>
    <t>MAZZI'S WINES, LLC (10/22/14)</t>
  </si>
  <si>
    <t>MCCALLUM'S ORCHARD &amp; CIDER MILL(7/14/09)</t>
  </si>
  <si>
    <t>Jeddo, MI</t>
  </si>
  <si>
    <t>MCINTOSH APPLE ORCHARDS, LLC (8/22/05)</t>
  </si>
  <si>
    <t>MCINTOSH APPLE ORCHARDS, LLC (2/19/14)</t>
  </si>
  <si>
    <t>MC KENZIE'S BEVERAGES, INC. (8/30/11)</t>
  </si>
  <si>
    <t>West Seneca, NY</t>
  </si>
  <si>
    <t>MCKINLEY SPRINGS, LLC (9/26/14)</t>
  </si>
  <si>
    <t>MCNAB RIDGE WINERY, LLC (nm chg)</t>
  </si>
  <si>
    <t>MEDCO ATLANTIC, INC (6/30/11)</t>
  </si>
  <si>
    <t>MEDLOCK AMES VINTNERS, LLC (5/26/11)</t>
  </si>
  <si>
    <t>MEIER'S WINE CELLARS</t>
  </si>
  <si>
    <t>Silverton, OH</t>
  </si>
  <si>
    <t>MEL PROPERTY INVESTMENTS, LLC (11/15/12)</t>
  </si>
  <si>
    <t>Buchanan, MI</t>
  </si>
  <si>
    <t>MELROSE CELLARS, LLC (3/31/11)</t>
  </si>
  <si>
    <t>MELVILLE VINEYARDS SOUTH, LLC (7/27/06)</t>
  </si>
  <si>
    <t>Lompac, CA</t>
  </si>
  <si>
    <t>MENDOCINO WINE GROUP, LLC (1/4/04)</t>
  </si>
  <si>
    <t>Ukiah, CA</t>
  </si>
  <si>
    <t>MENDOCINO WINE GROUP, LLC (6/7/06)</t>
  </si>
  <si>
    <t>MER ET SOLEIL, LLC (2/19/14)</t>
  </si>
  <si>
    <t>MERCER WINE ESTATES, LLC (6/24/13)</t>
  </si>
  <si>
    <t>MERCER WINE ESTATES, LLC (11/8/13)</t>
  </si>
  <si>
    <t>MERCHANT DU VIN CORP (2/28/08)</t>
  </si>
  <si>
    <t>Tukwila, WA</t>
  </si>
  <si>
    <t>MEREDITH VINEYARD ESTATE (5/2/06)</t>
  </si>
  <si>
    <t>MERLO, RAYMOND/ROBIN (8/25/06)</t>
  </si>
  <si>
    <t>Merlo Vineyards</t>
  </si>
  <si>
    <t>Hyampom, CA</t>
  </si>
  <si>
    <t>MERRYVALE VINEYARDS, LLC (7/3/08)</t>
  </si>
  <si>
    <t>MERRYVALE VINEYARDS, LLC (5/16/06)</t>
  </si>
  <si>
    <t>MESSINA HOF WINE CELLARS, INC (5/1/07)</t>
  </si>
  <si>
    <t>Bryan, TX</t>
  </si>
  <si>
    <t>METRO WINE DISTRIBUTION CO (12/29/05)</t>
  </si>
  <si>
    <t>METROPOLITAN WINES, LLC (1/10/08)</t>
  </si>
  <si>
    <t>MEXCOR, INC. (5/1/12)</t>
  </si>
  <si>
    <t>MEYER CELLARS, LLC (8/28/13)</t>
  </si>
  <si>
    <t>Yorkville, CA</t>
  </si>
  <si>
    <t>MEYER CELLARS, LLC (2/22/07)</t>
  </si>
  <si>
    <t>Meyer Family Vineyards</t>
  </si>
  <si>
    <t>MGR PARTNERS, LLC (5/1/12)</t>
  </si>
  <si>
    <t>Fairfield, CA</t>
  </si>
  <si>
    <t>Manhasset, NY</t>
  </si>
  <si>
    <t>MI BREW, LLC (5/16/05)</t>
  </si>
  <si>
    <t xml:space="preserve">Grand Rapids, MI </t>
  </si>
  <si>
    <t>MICHAEL SKURNIK WINES, INC.</t>
  </si>
  <si>
    <t>Syosset, NY</t>
  </si>
  <si>
    <t>MIDDLETON FAMILY WINES, LLC (1/6/11)</t>
  </si>
  <si>
    <t>MIDDLETON FAMILY WINES, LLC (9/19/08)</t>
  </si>
  <si>
    <t>Raft River Vintners</t>
  </si>
  <si>
    <t>Hoquiam, WA</t>
  </si>
  <si>
    <t>MIDLAND BREWING COMPANY, LLC (10/2/12)</t>
  </si>
  <si>
    <t xml:space="preserve">Midland, MI </t>
  </si>
  <si>
    <t>MIDNIGHT CELLARS, INC, (5/19/11)</t>
  </si>
  <si>
    <t>MIDNIGHT CELLARS, INC. (6/16/06)</t>
  </si>
  <si>
    <t>MIDSUMMER CELLARS, LLC (9/27/13)</t>
  </si>
  <si>
    <t>MIDWEST WINE EXCHANGE, LLC (8/18/05)</t>
  </si>
  <si>
    <t>Corte Madera, CA</t>
  </si>
  <si>
    <t>MILBRANDT WINERY, INC. (7/23/08)</t>
  </si>
  <si>
    <t>MILDARA BLASS,  INC. (6/7/06)</t>
  </si>
  <si>
    <t>Windsor Vineyards</t>
  </si>
  <si>
    <t>MILLBROOK WINERY, INC (6/11/10)</t>
  </si>
  <si>
    <t>Veraison Wine Cellars</t>
  </si>
  <si>
    <t>Millbrook, NY</t>
  </si>
  <si>
    <t>MILLER SQUARED, INC. (12/14/06)</t>
  </si>
  <si>
    <t>Buffalo Grove, IL</t>
  </si>
  <si>
    <t>MILLERCOORS, LLC (7/15/13)</t>
  </si>
  <si>
    <t>Milwaukee, WI</t>
  </si>
  <si>
    <t>MILTON'S DISTRIBUTING-Jul '03</t>
  </si>
  <si>
    <t>Signature Imports</t>
  </si>
  <si>
    <t>Norwood, MA</t>
  </si>
  <si>
    <t>MINER FAMILY WINERY, LLC (6/28/07)</t>
  </si>
  <si>
    <t>Oakville, CA</t>
  </si>
  <si>
    <t>MINT VENTURES, LLC (11/8/13)</t>
  </si>
  <si>
    <t>Mint International</t>
  </si>
  <si>
    <t>Richmond, TX</t>
  </si>
  <si>
    <t>MIONETTO USA, INC. (5/4/07)</t>
  </si>
  <si>
    <t>MIRA WINERY, LLC (nm chg 8/26/14)</t>
  </si>
  <si>
    <t>MIRAMONT ESTATE VINEYARDS &amp; WINERY (6/26/09)</t>
  </si>
  <si>
    <t>Linden, CA</t>
  </si>
  <si>
    <t>MIRASOL WINE, LLC (6/14/12)</t>
  </si>
  <si>
    <t>MISA IMPORTS, INC. (9/22/05)</t>
  </si>
  <si>
    <t>Dallas, TX</t>
  </si>
  <si>
    <t>MISTARR WINE IMPORTERS (3/1/12)</t>
  </si>
  <si>
    <t>Benicia, CA</t>
  </si>
  <si>
    <t>MIURA VINEYARDS, LLC (9/26/13)</t>
  </si>
  <si>
    <t>MLPC HOLDINGS, LLC (9/19/12)</t>
  </si>
  <si>
    <t>MODERN CRAFT WINERY, LLC (11/7/11)</t>
  </si>
  <si>
    <t>Au Gres, MI</t>
  </si>
  <si>
    <t>MODERN CRAFT WINERY, LLC (11/8/11)</t>
  </si>
  <si>
    <t>MODERN CRAFT WINERY, LLC (1/30/13)</t>
  </si>
  <si>
    <t>MODERN DEVELOPMENT COMPANY</t>
  </si>
  <si>
    <t>Bianchi Vineyards</t>
  </si>
  <si>
    <t>MODERN DEVELOPMENT COMPANY (10/5/060</t>
  </si>
  <si>
    <t>MOET HENNESSY USA, INC. (2/6/06)</t>
  </si>
  <si>
    <t>Schieffelin &amp; Co.</t>
  </si>
  <si>
    <t>MOLLYDOOKER INTERNATIONAL, LLC (1/21/10)</t>
  </si>
  <si>
    <t>MONSIEUR TOUTON SELECTION, LTD (9/6/12)</t>
  </si>
  <si>
    <t>MONT ST. JOHN CELLARS, INC (5/7/140</t>
  </si>
  <si>
    <t>MONTAGNA, LLC (8/28/13)</t>
  </si>
  <si>
    <t>MONTCALM WINE IMPORTERS, LTD (6/29/12)</t>
  </si>
  <si>
    <t>MONTICELLO CELLARS</t>
  </si>
  <si>
    <t>MONTICELLO CELLARS, INC (3/13/09)</t>
  </si>
  <si>
    <t>MONTINORE VINEYARDS, LTD (1/10/08)</t>
  </si>
  <si>
    <t>Forest Grove, OR</t>
  </si>
  <si>
    <t>MOONDOG VINEYARDS, LLC (2/12/14)</t>
  </si>
  <si>
    <t>Kewadin, MI</t>
  </si>
  <si>
    <t>MOONLIGHT MEADERY, LLC (7/28/14)</t>
  </si>
  <si>
    <t>Londonderry, NH</t>
  </si>
  <si>
    <t>MOONRIDGE VINEYARD, LLC (5/4/12)_</t>
  </si>
  <si>
    <t>Hillsborough, CA</t>
  </si>
  <si>
    <t>MOORE, BRADLEY C. (8/23/10)</t>
  </si>
  <si>
    <t>Rose City, MI</t>
  </si>
  <si>
    <t>MORAINE VINEYARDS, LLC (11/21/11)</t>
  </si>
  <si>
    <t>Baroda, MI</t>
  </si>
  <si>
    <t>MORAINE VINEYARDS, LLC (5/30/13)</t>
  </si>
  <si>
    <t>MORCHELLA WINE CELLARS, LLC (10/13/14)</t>
  </si>
  <si>
    <t>Synchline Wine Cellars</t>
  </si>
  <si>
    <t>Lyle, WA</t>
  </si>
  <si>
    <t>MORGAN WINERY, INC (7/25/11)</t>
  </si>
  <si>
    <t>MORGAN WINERY, INC. (6/22/11)</t>
  </si>
  <si>
    <t>MOSBY, WILLIAM MILLARD (7/25/11)</t>
  </si>
  <si>
    <t>MOSHIN VINEYARDS, INC. (6/29/06)</t>
  </si>
  <si>
    <t>MOTOR CITY BREWING WORKS, INC. (3/10/04)</t>
  </si>
  <si>
    <t>MOULTON, ANNE E. (9/20/07)</t>
  </si>
  <si>
    <t>Burrell School Vineyards</t>
  </si>
  <si>
    <t>MOUNTAIN WEST WINES, LLC (5/1/14)</t>
  </si>
  <si>
    <t xml:space="preserve">American Canyon, CA </t>
  </si>
  <si>
    <t>MT. PLEASANT BREWING CO, LLC (5/1/13)</t>
  </si>
  <si>
    <t>Mount Pleasant, Mi</t>
  </si>
  <si>
    <t>MULLIGAN, CHARLES/KIMBERLY (5/16/06)</t>
  </si>
  <si>
    <t>Harmony Cellars</t>
  </si>
  <si>
    <t>Harmony, CA</t>
  </si>
  <si>
    <t>MULRENIN BROS. MGT. (6/29/04)</t>
  </si>
  <si>
    <t>MULRENIN BROS. MGT. (11/17/10)</t>
  </si>
  <si>
    <t>MUNCH &amp; FOX (1/15/09)</t>
  </si>
  <si>
    <t>Le Cuvier Winery</t>
  </si>
  <si>
    <t>MUSCARDINI CELLARS, LLC (4/28/10)</t>
  </si>
  <si>
    <t>MUSETTA WINERY, LLC (7/18/12)</t>
  </si>
  <si>
    <t>Pepin, WI</t>
  </si>
  <si>
    <t>MUTUAL TRADING CO., INC. (7/2/04)</t>
  </si>
  <si>
    <t>MUTUAL WHOLESALE</t>
  </si>
  <si>
    <t>MYRIAD WINE, LLC (1/14/10)</t>
  </si>
  <si>
    <t>Hidden Ridge Vineyards</t>
  </si>
  <si>
    <t>NADEAU, PATRICE DALE (12/7/06)</t>
  </si>
  <si>
    <t>Nadeau Family Vintners</t>
  </si>
  <si>
    <t xml:space="preserve">NAKED WINES, LLC (8/4/11) </t>
  </si>
  <si>
    <t>NAKED WINES, LLC (10/18/07)</t>
  </si>
  <si>
    <t>NAKEDWINES.COM, INC. (6/1/12)</t>
  </si>
  <si>
    <t>NAPA L'ATTITUDE, LLC (5/2/13)</t>
  </si>
  <si>
    <r>
      <t xml:space="preserve">NAPA VALLEY SPECIALTY </t>
    </r>
    <r>
      <rPr>
        <b/>
        <sz val="10"/>
        <rFont val="Arial"/>
        <family val="2"/>
      </rPr>
      <t>(ALTER WINE)</t>
    </r>
  </si>
  <si>
    <t>NAPA WINE COMPANY, LLC (6/30/11)</t>
  </si>
  <si>
    <t>NATURAL MERCHANTS, LLC (10/4/10)</t>
  </si>
  <si>
    <t>NAVARRE CELLARS, LTD (1/20/12)</t>
  </si>
  <si>
    <t>Hard Row to Hoe Cellars</t>
  </si>
  <si>
    <t>Manson, WA</t>
  </si>
  <si>
    <t>NAVARRO VINEYARDS, LLC (12/11/13)</t>
  </si>
  <si>
    <t>Navarro Winery</t>
  </si>
  <si>
    <t>NBI ACQUISITION LLC (6/6/08)</t>
  </si>
  <si>
    <t>North Berkeley Imports</t>
  </si>
  <si>
    <t>NEAL FAMILY VINEYARDS, LLC (6/14/06)</t>
  </si>
  <si>
    <t>NEGOCIANTS USA</t>
  </si>
  <si>
    <t>NESTOR IMPORT</t>
  </si>
  <si>
    <t>NEVADA WINE CELLARS, INC (9/28/06)</t>
  </si>
  <si>
    <t>Pahrump Valley Winery</t>
  </si>
  <si>
    <t>Parhrump, NV</t>
  </si>
  <si>
    <t>NEW AGE IMPORTS, LLC (6/10/13)</t>
  </si>
  <si>
    <t>Verona, NJ</t>
  </si>
  <si>
    <t>NEW HOLLAND BREWING CO (8th Street) 12/6/02</t>
  </si>
  <si>
    <t>NEW MEXICO WINERIES, INC (6/9/11)</t>
  </si>
  <si>
    <t>Blue Teal Vineyards</t>
  </si>
  <si>
    <t>Deming, NM</t>
  </si>
  <si>
    <t>NEW MEXICO WINERIES, INC. (5/1/12)</t>
  </si>
  <si>
    <t>NEW VAVIN, INC (10/27/11)</t>
  </si>
  <si>
    <t>Ehlers Estates</t>
  </si>
  <si>
    <t>NEW VAVIN, INC (5/21/10)</t>
  </si>
  <si>
    <t>NEW VINELAND, LLC (12/20/13)</t>
  </si>
  <si>
    <t>NEW YORK MUTUAL TRADING, INC (7/28/14)</t>
  </si>
  <si>
    <t>Secaucus, NJ</t>
  </si>
  <si>
    <t>NEWTON VINEYARDS, LLC (5/16/06)</t>
  </si>
  <si>
    <t>NEXT LEVEL SPIRITS, INC. (12/20/13)</t>
  </si>
  <si>
    <t>NEXUS BRANDS, LLC (6/25/14)</t>
  </si>
  <si>
    <t>NICALI, LLC (8/28/08)</t>
  </si>
  <si>
    <t>Lindstrom Wines</t>
  </si>
  <si>
    <t>NICEWANDER, RUSSELL W (7/13/11)</t>
  </si>
  <si>
    <t>Irons, MI</t>
  </si>
  <si>
    <t>NICHE IMPORT COMPANY</t>
  </si>
  <si>
    <t>Cedar Knolls, NJ</t>
  </si>
  <si>
    <t>NICHOLAS'S BLACK RIVER VINEYARD</t>
  </si>
  <si>
    <t xml:space="preserve">Cheboygan, MI  </t>
  </si>
  <si>
    <t>NICHOLSON RANCH, LLC (6/23/06)</t>
  </si>
  <si>
    <t>NICKEL &amp; NICKEL VINEYARDS, LLC (5/16/06)</t>
  </si>
  <si>
    <t>NICOLOZAKES, JOHN (5/27/14)</t>
  </si>
  <si>
    <t>Georgetown Vineyards</t>
  </si>
  <si>
    <t>Cambridge, OH</t>
  </si>
  <si>
    <t>NIEBAUM-COPPOLA ESTATE WINERY (9/20/07)</t>
  </si>
  <si>
    <t>NIEBAUM-COPPOLA ESTATE WINERY (6/7/06)</t>
  </si>
  <si>
    <t>NINER WINE ESTATES, LLC (5/16/06)</t>
  </si>
  <si>
    <t>NORMAN VINEYARDS, INC (6/6/08)</t>
  </si>
  <si>
    <t>NORTH COAST, LC (12/14/10)</t>
  </si>
  <si>
    <t>Harrison, MI</t>
  </si>
  <si>
    <t>NORTHERN EMPIRE, LLC (5/19/09)</t>
  </si>
  <si>
    <t>NORTHERN NATURAL ORGANICS, LLC (8/2/07)</t>
  </si>
  <si>
    <t>NORTHERN NATURAL ORGANICS, LLC (12/4/08)</t>
  </si>
  <si>
    <t>NORTHERN SUN WINERY, INC. (5/15/120</t>
  </si>
  <si>
    <t>Bark River, MI</t>
  </si>
  <si>
    <t>NORTHERN UNITED BREWING CO (9/17/09)</t>
  </si>
  <si>
    <t>Dexter, MI</t>
  </si>
  <si>
    <t>NORTHVILLE BREWING CO, LLC (5/1/12)</t>
  </si>
  <si>
    <t>NORTON X BREWING, LTD (10/5/11)</t>
  </si>
  <si>
    <t>Liberty Street Brewing co</t>
  </si>
  <si>
    <t>NOSEWORTHY, PAUL (6/13/12)</t>
  </si>
  <si>
    <t>More Fine Wine Imports</t>
  </si>
  <si>
    <t>NOVA WINES, INC. (6/7/06)</t>
  </si>
  <si>
    <t>NOWACKI, KATHLEEN (11/24/04)</t>
  </si>
  <si>
    <t>Vintners Cellar of Canton</t>
  </si>
  <si>
    <t>NUAGE, LLC (7/18/14)</t>
  </si>
  <si>
    <t>Belle Glos</t>
  </si>
  <si>
    <t>NV AWG, LTD (9/27/11)</t>
  </si>
  <si>
    <t>Andretti Winery</t>
  </si>
  <si>
    <t>NV AWG, LTD (nm chg)</t>
  </si>
  <si>
    <t>NW WINE COMPANY, LLC (7/28/14)</t>
  </si>
  <si>
    <t>NW WINE COMPANY, LLC (1/8/09)</t>
  </si>
  <si>
    <t>NWS, LLC</t>
  </si>
  <si>
    <t>Royal Oak, MI</t>
  </si>
  <si>
    <t>O' BRIEN FAMILY VINEYARDS, LLC (6/7/06)</t>
  </si>
  <si>
    <t>O'NEILL BEVERAGES CO, LLC (5/1/10)</t>
  </si>
  <si>
    <t>Parlier, CA</t>
  </si>
  <si>
    <t>O'NEILL BEVERAGES CO, LLC (9/16/10)</t>
  </si>
  <si>
    <t>O'SHAUGHNESSY DEL OSO, LLC (6/10/13)</t>
  </si>
  <si>
    <t>OAK RIDGE WINERY, LLC (9/1/05)</t>
  </si>
  <si>
    <t>OAKVILLE HILLS CELLAR, INC. (7/18/12)</t>
  </si>
  <si>
    <t>OAKVILLE HILLS CELLAR, INC. (8/28/13)</t>
  </si>
  <si>
    <t>OAT HILL CORPORATION (2/9/07)</t>
  </si>
  <si>
    <t>Dutch Henry Winery</t>
  </si>
  <si>
    <t>OBLOQUY, INC. (10/25/12)</t>
  </si>
  <si>
    <t>Next of Kyn</t>
  </si>
  <si>
    <t>Ventura, CA</t>
  </si>
  <si>
    <t>OBSTBAUM ORCHARDS LIMITED (11/28/12)</t>
  </si>
  <si>
    <t>OGB PARTNERS, LLC (10/9/08)</t>
  </si>
  <si>
    <t>OLD BRIDGE CELLARS</t>
  </si>
  <si>
    <t>OLD SHORE VINEYARDS,  INC (2/17/10)</t>
  </si>
  <si>
    <t>OLD SHORE VINEYARDS, INC. (4/28/10)</t>
  </si>
  <si>
    <t>OLDE WORLD IMPORTS, INC. (2/12/13)</t>
  </si>
  <si>
    <t>Aidil Wines &amp; Liquors</t>
  </si>
  <si>
    <t>Newark, NJ</t>
  </si>
  <si>
    <t>OLDFIELD CELLARS, LLC (5/1/14)</t>
  </si>
  <si>
    <t>Efeste</t>
  </si>
  <si>
    <t>OLE IMPORTS, LLC (5/26/11)</t>
  </si>
  <si>
    <t>OLIVER WINE COMPANY, INC. (5/11/11)</t>
  </si>
  <si>
    <t>OLIVER WINE COMPANY, INC. (9/19/08)</t>
  </si>
  <si>
    <t>OLIVETO DISTRIBUTING CO, Inc. (3/15/10)</t>
  </si>
  <si>
    <t>Jamestown, CA</t>
  </si>
  <si>
    <t>OLSON, LEONARD R (1/27/09)</t>
  </si>
  <si>
    <t>Founder's Wine Cellars</t>
  </si>
  <si>
    <t>Brewery Vivant</t>
  </si>
  <si>
    <t>Grand Rapids, MI</t>
  </si>
  <si>
    <t>ONE TRUE VINE, LLC (11/8/13)</t>
  </si>
  <si>
    <t>OPICI IMPORT CO. 3/7/05</t>
  </si>
  <si>
    <t>American B.D.,</t>
  </si>
  <si>
    <t>Glen Rock, NJ</t>
  </si>
  <si>
    <t>OPOLO WINES, LP (3/25/13)</t>
  </si>
  <si>
    <t>OPOLO WINES, LP (10/7/11)</t>
  </si>
  <si>
    <t>OPPRESSED WINES, LLC (9/11/14)</t>
  </si>
  <si>
    <t>OPUS ONE WINERY, LLC (2/22/07)</t>
  </si>
  <si>
    <t>OPUS ONE WINERY, LLC (8/1/07)</t>
  </si>
  <si>
    <t>OREGON WINE SERVICES &amp; STORAGE, LLC (12/12/11)</t>
  </si>
  <si>
    <t>ORFILA VINEYARDS, INC. (5/1/07)</t>
  </si>
  <si>
    <t>ORIN SWIFT CELLARS, LLC (6/9/11)</t>
  </si>
  <si>
    <t>ORIN SWIFT CELLARS, LLC (6/14/12)</t>
  </si>
  <si>
    <t>ORVINO IMPORTS &amp; DIST. (9/17/13)</t>
  </si>
  <si>
    <t>Coral Springs, FL</t>
  </si>
  <si>
    <t>OUR BREWING COMPANY, LLC (2/26/13)</t>
  </si>
  <si>
    <t>OUTPOST BREWERY, LLC (11/14/14)</t>
  </si>
  <si>
    <t>OUTPOST WINES, LLC (7/15/09)</t>
  </si>
  <si>
    <t>OYSTER BAY WINES USA, INC. (5/7/09)</t>
  </si>
  <si>
    <t>PACIFIC RIM WINEMAKERS, INC. (7/26/12)</t>
  </si>
  <si>
    <t>West Richland, Wa</t>
  </si>
  <si>
    <t>PAHLMEYER, LLC (10/7/11)</t>
  </si>
  <si>
    <t>PAHLMEYER, LLC (5/1/09)</t>
  </si>
  <si>
    <t>PALI WINE COMPANY, LP (6/3/11)</t>
  </si>
  <si>
    <t>PALM BAY IMPORTS</t>
  </si>
  <si>
    <t>Boca Raton, FL</t>
  </si>
  <si>
    <t>PALMINA, LLC (9/19/14)</t>
  </si>
  <si>
    <t>PALOMA VINEYARD, LLC (8/30/06)</t>
  </si>
  <si>
    <t>PAMPA BEVERAGES, LLC (6/6/08)</t>
  </si>
  <si>
    <t>PANTHER CREEK CELLARS, LLC (9/27/13)</t>
  </si>
  <si>
    <t>PANTHER CREEK CELLARS, LLC (7/22/13)</t>
  </si>
  <si>
    <t>PARAGON VINEYARD CO, INC (6/30/11)</t>
  </si>
  <si>
    <t>Orcutt Road Cellars</t>
  </si>
  <si>
    <t>PARK STREET IMPORTS, LLC (2/25/11)</t>
  </si>
  <si>
    <t>PARKER STATION, INC. (3/7/12)</t>
  </si>
  <si>
    <t>Fess Parker Winery</t>
  </si>
  <si>
    <t>PARKER STATION, INC. (6/16/06)</t>
  </si>
  <si>
    <t>PAROLVINI US CORP (6/25/14)</t>
  </si>
  <si>
    <t>PARRY, STEPHEN W. (5/19/09)</t>
  </si>
  <si>
    <t>Parry Cellars</t>
  </si>
  <si>
    <t>PASTERNAK WINE IMPORTS, LLC</t>
  </si>
  <si>
    <t>Pasternak</t>
  </si>
  <si>
    <t>Harrison, NY</t>
  </si>
  <si>
    <t>PATAGONIA WINE &amp; IMPORTS, LLC (1/15/13)</t>
  </si>
  <si>
    <t>PATEL WINERY, LLC (3/20/14)</t>
  </si>
  <si>
    <t>PATERNO IMPORT</t>
  </si>
  <si>
    <t>Bannockburn, IL</t>
  </si>
  <si>
    <t>PATTON, DENNIS R (12/7/07)</t>
  </si>
  <si>
    <t>DNA Vineyards</t>
  </si>
  <si>
    <t>PATZ &amp; HALL WINE CO (8/3/06)</t>
  </si>
  <si>
    <t>PAUL FAMILY WINERY, LLC (8/12/09)</t>
  </si>
  <si>
    <t>Graton Ridge Winery</t>
  </si>
  <si>
    <t>PAUL HOBBS IMPORTS, INC. (10/13/04)</t>
  </si>
  <si>
    <t>PAUL HOBBS WINERY, LP (3/15/07)</t>
  </si>
  <si>
    <t>Littleton, CO</t>
  </si>
  <si>
    <t>PAVI WINES, LLC (9/2/10)</t>
  </si>
  <si>
    <t>PAVI WINES, LLC (6/12/13)</t>
  </si>
  <si>
    <t>PAW PAW BREWING COMPANY, LLC (10/31/12)</t>
  </si>
  <si>
    <t>PCJ, INC (8/13/140</t>
  </si>
  <si>
    <t>Juslyn Vineyards</t>
  </si>
  <si>
    <t>PEACH SYSTEMS, INC (8/13/14)</t>
  </si>
  <si>
    <t>Specialty Cellars</t>
  </si>
  <si>
    <t>Santa Fe Springs, CA</t>
  </si>
  <si>
    <t>PEACHY CANYON WINERY (1/20/12)</t>
  </si>
  <si>
    <t>PEACHY CANYON WINERY (12/19/11)</t>
  </si>
  <si>
    <t>PEAR VALLEY VINEYARD, INC. (8/3/09)</t>
  </si>
  <si>
    <t>PEERLESS IMPORTING CO</t>
  </si>
  <si>
    <t xml:space="preserve">Jackson, MI  </t>
  </si>
  <si>
    <t>PEJU PROVINCE WINERY, LTD (7/26/12)</t>
  </si>
  <si>
    <t>PELCO,INC.</t>
  </si>
  <si>
    <t>PEND D'OREILLE WINERY, INC. (7/13/07)</t>
  </si>
  <si>
    <t>Sandpoint, ID</t>
  </si>
  <si>
    <t>PENNER-ASH LLC (7/26/12)</t>
  </si>
  <si>
    <t>PENTAMERE WINERY</t>
  </si>
  <si>
    <t>Tecumseh, MI</t>
  </si>
  <si>
    <t>PENTAMERE WINERY (5/2/06)</t>
  </si>
  <si>
    <t>PEPPER BRIDGE WINERY, LLC (11/25/09)</t>
  </si>
  <si>
    <t>PEPPER BRIDGE WINERY, LLC (8/21/06)</t>
  </si>
  <si>
    <t xml:space="preserve">PERNOD RICARD USA, LLC </t>
  </si>
  <si>
    <t>PERNOD RICARD USA, LLC (nm chg)</t>
  </si>
  <si>
    <t>Mumm estates</t>
  </si>
  <si>
    <t>Rutherford,CA</t>
  </si>
  <si>
    <t>PERNOD RICARD USA, LLC (7/18/14)</t>
  </si>
  <si>
    <t>Kenwood Vineyards</t>
  </si>
  <si>
    <t>PETER FRANUS WINE COMPANY, INC. (10/26/07)</t>
  </si>
  <si>
    <t>PETER MICHAEL WINERY (9/29/14)</t>
  </si>
  <si>
    <t>PETER MICHAEL WINERY (4/4/13)</t>
  </si>
  <si>
    <t>PETERSON &amp; SONS</t>
  </si>
  <si>
    <t>PETOSKEY BREWING , LLC (12/4/12)</t>
  </si>
  <si>
    <t>PETOSKEY FARMS VINEYARD &amp; WINERY, LLC (6/19/14)</t>
  </si>
  <si>
    <t>PETOSKEY FARMS VINEYARD &amp; WINERY, LLC (8/14/14)</t>
  </si>
  <si>
    <t>PETRONI VINEYARDS, LLC (10/2/08)</t>
  </si>
  <si>
    <t>PHARAOHMOANS, LLC (11/7/12)</t>
  </si>
  <si>
    <t>PHEASANT VALLEY VINEYARDS &amp; WINERY (5/21/07)</t>
  </si>
  <si>
    <t>PHILIP TOGNI VINEYARD, LP (8/20/13)</t>
  </si>
  <si>
    <t>PHILLIPS FAMILY FARMING, LLC (3/4/13)</t>
  </si>
  <si>
    <t>Vinehill Ranch</t>
  </si>
  <si>
    <t>PHILLIPS FARMS, LLC</t>
  </si>
  <si>
    <t>PHILLIPS FARMS, LLC (11/9/07)</t>
  </si>
  <si>
    <t>PIANETTA WINERY, INC. (9/13/06)</t>
  </si>
  <si>
    <t>PICKETT ROAD WINE COMPANY, LLC (9/6/12)</t>
  </si>
  <si>
    <t>PINA, DAVIE/LARRY/RANNDY/JOHN (8/24/06)</t>
  </si>
  <si>
    <t>Pina Cellars</t>
  </si>
  <si>
    <t>PINE RIDGE WINERY, LLC (10/7/11)</t>
  </si>
  <si>
    <t>PINE RIDGE WINERY, LLC (5/2/06)</t>
  </si>
  <si>
    <t>PJK WINERY, LLC (3/22/07)</t>
  </si>
  <si>
    <t>Quivira Vineyards</t>
  </si>
  <si>
    <t>PL BRANDS, INC. (5/30/13)</t>
  </si>
  <si>
    <t>PL360 BEVERAGE PARTNERS, LLC (7/27/11)</t>
  </si>
  <si>
    <t>PLAGIDO'S WINERY, LLC (10/21/13)</t>
  </si>
  <si>
    <t>Hammonton, NJ</t>
  </si>
  <si>
    <t>PLATA WINE PARTNERS, LLC (5/26/11)</t>
  </si>
  <si>
    <t>Three Oaks, MI</t>
  </si>
  <si>
    <t>PLEASANTVIEW VINEYARDS, LLC (6/22/06)</t>
  </si>
  <si>
    <t>PLUME RIDGE-Nov '02</t>
  </si>
  <si>
    <t>San Dimas, Ca</t>
  </si>
  <si>
    <t>POMAR JUNCTION CELLARS, LLC (1/16/13)</t>
  </si>
  <si>
    <t>PONZI VINEYARDS, LLC (6/7/07)</t>
  </si>
  <si>
    <t>POPCORN DESIGN, LLC (5/1/07)</t>
  </si>
  <si>
    <t>Popcorn Wine Group</t>
  </si>
  <si>
    <t>POPE VALLEY WINERY, LLC (11/8/13)</t>
  </si>
  <si>
    <t>Pope Valley Road</t>
  </si>
  <si>
    <t>Pope Valley, CA</t>
  </si>
  <si>
    <t>POPE VALLEY WINERY, LLC (12/14/12)</t>
  </si>
  <si>
    <t>PORTER FAMILY VINEYARDS, LLC (10/30/08)</t>
  </si>
  <si>
    <t>PORTFOLIO LIMITED EDITION, LLC (6/23/06)</t>
  </si>
  <si>
    <t>PORTOVINO, LLC (7/18/12)</t>
  </si>
  <si>
    <t>POSSMANN NORTH AMERICA, INC (9/26/13)</t>
  </si>
  <si>
    <t>PRAIRIE BERRY, LLC (9/19/08)</t>
  </si>
  <si>
    <t>Hill City, SD</t>
  </si>
  <si>
    <t>PRAIRIE CREEK BEVERAGES, LLC (11/18/13)</t>
  </si>
  <si>
    <t>PRECEPT BRANDS, LLC (11/24/03)</t>
  </si>
  <si>
    <t>PRECEPT BRANDS, LLC (5/6/14)</t>
  </si>
  <si>
    <t>Ste Chapelle Winery</t>
  </si>
  <si>
    <t>Caldwell, ID</t>
  </si>
  <si>
    <t>PREMIUM BLEND, INC. (6/11/12)</t>
  </si>
  <si>
    <t>Hialeah, FL</t>
  </si>
  <si>
    <t>PREMIUM PORT WINES</t>
  </si>
  <si>
    <t>PRESTIGE WINE IMPORTS</t>
  </si>
  <si>
    <t>PRIDE MOUNTAIN VINEYARDS, LLC (6/7/06)</t>
  </si>
  <si>
    <t>PRINCE MICHEL, LLC (5/21/07)</t>
  </si>
  <si>
    <t>Leon, VA</t>
  </si>
  <si>
    <t>PROSPERO WINERY, INC. (11/30/11)</t>
  </si>
  <si>
    <t>Pleasantville, NY</t>
  </si>
  <si>
    <t>PUERTO VIEJO WINES, LLC (8/26/10)</t>
  </si>
  <si>
    <t>PUNCH VINEYARDS, LLC (7/30/13)</t>
  </si>
  <si>
    <t>PURPLE WINE COMPANY, LLC (8/4/06)</t>
  </si>
  <si>
    <t>Graton, CA</t>
  </si>
  <si>
    <t>PURPLE WINE COMPANY, LLC (9/3/14)</t>
  </si>
  <si>
    <t xml:space="preserve">QUACKENBUSH, PAUL </t>
  </si>
  <si>
    <t>Sunshine Imports</t>
  </si>
  <si>
    <t>QUADY SOUTH WINERY, LLC (5/1/14)</t>
  </si>
  <si>
    <t>Madera, CA</t>
  </si>
  <si>
    <t>QUADY WINERY, INC (9/19/08)</t>
  </si>
  <si>
    <t>QUILCEDA CREEK VINTNERS, INC. (5/2/06)</t>
  </si>
  <si>
    <t>Snohomish, WA</t>
  </si>
  <si>
    <t>QUINTESSENTIAL, LLC-(7/14/04)</t>
  </si>
  <si>
    <t>QUPE WINE CELLARS, LLC (10/13/14)</t>
  </si>
  <si>
    <t xml:space="preserve">R &amp; B CELLARS, INC. </t>
  </si>
  <si>
    <t>Brown, Kevin</t>
  </si>
  <si>
    <t>R &amp; G SCHATZ FARMS, LLC (5/23/08)</t>
  </si>
  <si>
    <t>Mokelumne Rim Vineyards</t>
  </si>
  <si>
    <t>R. LAWSON ENTERPRISES, LLC (3/4/13)</t>
  </si>
  <si>
    <t>Wildrose Vineyards</t>
  </si>
  <si>
    <t>Victor, CA</t>
  </si>
  <si>
    <t>R.A. HARRISON FAMILY CELLARS, LLC (10/22/14)</t>
  </si>
  <si>
    <t>R.L. TRILLIUM, LLC (5/16/13)</t>
  </si>
  <si>
    <t>Lacobelli Wineries</t>
  </si>
  <si>
    <t>RADIO-COTEAU WINER CELLARS, LLC (5/1/09)</t>
  </si>
  <si>
    <t>RAFTSHOL VINEYARDS, INC.</t>
  </si>
  <si>
    <t>RAFTSHOL VINEYARDS, INC. (12/20/13)</t>
  </si>
  <si>
    <t>RAINIER WINE, LLC (5/1/12)</t>
  </si>
  <si>
    <t>RAINIER WINE, LLC (7/15/13)</t>
  </si>
  <si>
    <t>RAM'S GATE WINERY, LLC (11/3/11)</t>
  </si>
  <si>
    <t>RAMEY WINE CELLARS, INC. (6/7/06)</t>
  </si>
  <si>
    <t>RANDOLPH, LANCE (5/26/11)</t>
  </si>
  <si>
    <t>Peirano Estates Wines</t>
  </si>
  <si>
    <t>RANDOLPH, LANCE (5/16/06)</t>
  </si>
  <si>
    <t>RANSOM SPIRITS, LLC (10/21/13)</t>
  </si>
  <si>
    <t>Sheridan, OR</t>
  </si>
  <si>
    <t>RAPTOR RIDGE WINERY, LLC (9/21/06)</t>
  </si>
  <si>
    <t>Hillsboro,  CA</t>
  </si>
  <si>
    <t>RARE ENDS, INC (5/23/08)</t>
  </si>
  <si>
    <t>Private Reserve</t>
  </si>
  <si>
    <t>Sheffield Lake, OH</t>
  </si>
  <si>
    <t>RASA VINEYARDS, LLC (6/17/11)</t>
  </si>
  <si>
    <t>RAVEN'S GLEN, LTD (7/15/13)</t>
  </si>
  <si>
    <t>The Winery at Raven's Glen</t>
  </si>
  <si>
    <t>West Lafayette, OH</t>
  </si>
  <si>
    <t>RAYLEN VINEYARDS, INC. (6/17/11)</t>
  </si>
  <si>
    <t>Mocksville, NC</t>
  </si>
  <si>
    <t>RAYMOND BURR VINEYARDS, INC. (5/2/06)</t>
  </si>
  <si>
    <t>RAYMOND VINEYARD &amp; CELLAR, INC. (5/2/06)</t>
  </si>
  <si>
    <t>RB WINE ASSOCIATES, LLC (5/4/12)</t>
  </si>
  <si>
    <t>RB WINE ASSOCIATES, LLC (5/1/12)</t>
  </si>
  <si>
    <t>RB WINE IMPORTS, LLC (5/2/13)</t>
  </si>
  <si>
    <t>Clearwater, FL</t>
  </si>
  <si>
    <t>RBZ VINEYARDS, LLC (11/19/09)</t>
  </si>
  <si>
    <t>Windmere Winery</t>
  </si>
  <si>
    <t>RBZ VINEYARDS, LLC (5/11/11)</t>
  </si>
  <si>
    <t>RDV VINEYARDS, LLC (11/8/11)</t>
  </si>
  <si>
    <t>Delaplane, VA</t>
  </si>
  <si>
    <t>REBEL JACK, LLC (8/15/12)</t>
  </si>
  <si>
    <t>RED CAR WNIE COMPANY, LLC (10/24/13)</t>
  </si>
  <si>
    <t>RED CAR WINE COMPANY, LLC (6/29/06)</t>
  </si>
  <si>
    <t>Culver City, CA</t>
  </si>
  <si>
    <t>RED MARE WINES, LLC (7/28/14)</t>
  </si>
  <si>
    <t>RED MARE WINES, LLC (5/2/13)</t>
  </si>
  <si>
    <t>RED SOLES, LLC (6/3/11)</t>
  </si>
  <si>
    <t>Segunda Vida</t>
  </si>
  <si>
    <t>REDEMPTION SPIRITS, LLC (8/4/11)</t>
  </si>
  <si>
    <t>Bridgeport, PA</t>
  </si>
  <si>
    <t>REDHAWK WINERY, INC (6/10/13)</t>
  </si>
  <si>
    <t>REFUGIO RANCH VINEYARDS, LLC (5/2/13)</t>
  </si>
  <si>
    <t>REGAL WINE IMPORTS, INC. (10/28/10)</t>
  </si>
  <si>
    <t>Moorestown, NJ</t>
  </si>
  <si>
    <t>REGUSCI WINERY, INC. (2/1/07)</t>
  </si>
  <si>
    <t>REISACHER, LINDA/GERHARD (1/12/10)</t>
  </si>
  <si>
    <t>Delectus Winery</t>
  </si>
  <si>
    <t xml:space="preserve">REMY COINTREAU USA, INC. </t>
  </si>
  <si>
    <t>REN ACQUISTION, INC. (2/29/12)</t>
  </si>
  <si>
    <t>Renwood Winery</t>
  </si>
  <si>
    <t>REN ACQUISTION, INC. (11/23/11)</t>
  </si>
  <si>
    <t>RENAISSANCE VINEYARDS &amp; WINERY (5/2/06)</t>
  </si>
  <si>
    <t>Oregon House, CA</t>
  </si>
  <si>
    <t>RENTERIA WINES, LLC (10/12/09)</t>
  </si>
  <si>
    <t>REVANA FAMILY PARTNERS, LP (12/19/12)</t>
  </si>
  <si>
    <t>REVERIE ON DIAMOND MT, LLC (5/16/06)</t>
  </si>
  <si>
    <t>Reverie Winery</t>
  </si>
  <si>
    <t>REYNOLDS CREATIVE PRODUCTS, INC. (2/22/12)</t>
  </si>
  <si>
    <t>RGW ASSOCIATES, INC. (7/16/07)</t>
  </si>
  <si>
    <t>Two Rivers Winery</t>
  </si>
  <si>
    <t>Grand Junction, CO</t>
  </si>
  <si>
    <t>RHYS &amp; RYLEE, LLC (5/2/13)</t>
  </si>
  <si>
    <t>RHYS VINEYARDS, LLC (5/1/12)</t>
  </si>
  <si>
    <t>RIBEVI WINES INTERNATIONAL (3/13/12)</t>
  </si>
  <si>
    <t>RIDGE VINEYARDS, INC. (5/16/06)</t>
  </si>
  <si>
    <t>Cupertino, CA</t>
  </si>
  <si>
    <t>RIGHT BRAIN BEVERAGES, LLC (9/20/11)</t>
  </si>
  <si>
    <t xml:space="preserve">RINK, BERNARD C. </t>
  </si>
  <si>
    <t>Boskydel Vineyards</t>
  </si>
  <si>
    <t>Milford, MI</t>
  </si>
  <si>
    <t>RIVERAERIE CELLARS, LLC (5/20/13)</t>
  </si>
  <si>
    <t>The Bunnell Family Cellar</t>
  </si>
  <si>
    <t>RIVERBENCH, LLC (7/1/10)</t>
  </si>
  <si>
    <t>RIVERBENCH, LLC (7/15/08)</t>
  </si>
  <si>
    <t>RKM WINES, LLC (5/1/14)</t>
  </si>
  <si>
    <t>ROADSEND FARM, LLC (5/1/14)</t>
  </si>
  <si>
    <t>Baker Lane Vineyards</t>
  </si>
  <si>
    <t>ROBERT CRAIG WINERY, LP (2/1/12)</t>
  </si>
  <si>
    <t>Robert Craig Wine Cellars</t>
  </si>
  <si>
    <t>ROBERT CRAIG WINERY, LP (6/7/06)</t>
  </si>
  <si>
    <t>ROBERT FOLEY, LLC (5/17/12)</t>
  </si>
  <si>
    <t>ROBERT HALL WINERY, LLC (5/2/13)</t>
  </si>
  <si>
    <t>ROBERT KACHER SELECTIONS LLC</t>
  </si>
  <si>
    <t>ROBERT N. LINDQUIST &amp; ASSOC, INC. (5/2/06)</t>
  </si>
  <si>
    <t>Qupe Wine Cellars</t>
  </si>
  <si>
    <t>ROBERT OATLEY VINEYARDS, INC (6/30/11)</t>
  </si>
  <si>
    <t>ROBERT TALBOTT, INC. (10/22/09)</t>
  </si>
  <si>
    <t>Gonzales, CA</t>
  </si>
  <si>
    <t>ROBERT YOUNG ESTATE WINERY, LLC (8/30/06)</t>
  </si>
  <si>
    <t>ROBINETTE'S, INC. (3/21/08)</t>
  </si>
  <si>
    <t>ROCCA FAMILY VINEYARDS, INC. (10/21/13)</t>
  </si>
  <si>
    <t>ROCK SAKE, LLC (10/13/10)</t>
  </si>
  <si>
    <t>West Hollywood, Ca</t>
  </si>
  <si>
    <t>ROCK WALL WINE COMPANY, INC (2/29/12)</t>
  </si>
  <si>
    <t>ROCK WALL WINE COMPANY, INC (10/7/11)</t>
  </si>
  <si>
    <t>ROCKFORD BREWING CO, LLC (1/30/13)</t>
  </si>
  <si>
    <t>RODINIA, LLC (5/1/11)</t>
  </si>
  <si>
    <t>ROEDERER ESTATE, LLC (8/1/07)</t>
  </si>
  <si>
    <t>Roedere Estate</t>
  </si>
  <si>
    <t>ROLIVIA, INC (7/28/14)</t>
  </si>
  <si>
    <t>Antiche Torre</t>
  </si>
  <si>
    <t>Lawrence, MA</t>
  </si>
  <si>
    <t>ROMBAUER VINEYARDS, INC. (5/19/11)</t>
  </si>
  <si>
    <t>ROMBAUER VINEYARDS, INC (7/16/07)</t>
  </si>
  <si>
    <t>RONEY CONCESSIONAIRE, LLC (6/22/11)</t>
  </si>
  <si>
    <t>Vintage Wine Estates</t>
  </si>
  <si>
    <t>ROOTS RUN DEEP, LLC (3/12/10)</t>
  </si>
  <si>
    <t>Yountville, CA</t>
  </si>
  <si>
    <t>ROS WINE CO, LLC (10/8/13)</t>
  </si>
  <si>
    <t>ROSE IMPORTING</t>
  </si>
  <si>
    <t>Crestwood, IL</t>
  </si>
  <si>
    <t>ROSE VALLEY WINERY, INC. (1/30/07)</t>
  </si>
  <si>
    <t>ROSENTHAL WINE MERCHANT</t>
  </si>
  <si>
    <t>Maspeth, NY</t>
  </si>
  <si>
    <t>ROTTA WINERY, LLC (12/11/13)</t>
  </si>
  <si>
    <t>ROUND HILL</t>
  </si>
  <si>
    <t>ROUND POND ESTATE, LLC (5/23/08)</t>
  </si>
  <si>
    <t>ROW ELEVEN WINE CO, LLC (5/1/06)</t>
  </si>
  <si>
    <t>ROW ELEVEN WINE CO, LLC (6/10/09)</t>
  </si>
  <si>
    <t>ROYAL WINE CORPORATION</t>
  </si>
  <si>
    <t>Bayonne, NJ</t>
  </si>
  <si>
    <t>ROYAL WINE CORPORATION (7/8/10)</t>
  </si>
  <si>
    <t>Herzog Wine Cellars</t>
  </si>
  <si>
    <t>Oxnard, CA</t>
  </si>
  <si>
    <t>ROYALTY IMPORTERS, LLC (8/26/10)</t>
  </si>
  <si>
    <t>RRJ REAL PROPERTIES, LLC (10/30/08)</t>
  </si>
  <si>
    <t>Tsillan Cellars Winery</t>
  </si>
  <si>
    <t>Chelan, WA</t>
  </si>
  <si>
    <t>RSB VINEYARDS, LLC (9/24/09)</t>
  </si>
  <si>
    <t>Sebastopol, cA</t>
  </si>
  <si>
    <t>RTB MANAGEMENT, LLC (12/9/10)</t>
  </si>
  <si>
    <t>Chateau Boswell Wines</t>
  </si>
  <si>
    <t>RUBIN WINES, LLC (9/6/12)</t>
  </si>
  <si>
    <t>RUBISSOW FAMILY WINES, LLC (1/20/11)</t>
  </si>
  <si>
    <t>RUDD WINES, INC. (5/2/06)</t>
  </si>
  <si>
    <t>RUPERT'S BREW HOUSE, LLC (10/24/14)</t>
  </si>
  <si>
    <t>RUSSELL, BRUCE ALLEN (6/25/14)</t>
  </si>
  <si>
    <t>Russell Vineyards</t>
  </si>
  <si>
    <t>RUTHERFORD HILL WINERY (1/25/07)</t>
  </si>
  <si>
    <t>S.P. GROSSNICKLE, LLC (8/14/07)</t>
  </si>
  <si>
    <t>Forty Five North Vineyard &amp; Winery</t>
  </si>
  <si>
    <t>S.P. GROSSNICKLE, LLC (1/15/09)</t>
  </si>
  <si>
    <t>SABINA VINEYARD, LLC (11/21/08)</t>
  </si>
  <si>
    <t>SAGE CREEK WINERY, LLC (4/24/12)</t>
  </si>
  <si>
    <t>Memphis, MI</t>
  </si>
  <si>
    <t>SAINTSBURY, LLC (7/25/11)</t>
  </si>
  <si>
    <t>SAINTSBURY, LLC (6/7/06)</t>
  </si>
  <si>
    <t>SAKE'ONE CORPORATION-</t>
  </si>
  <si>
    <t>SAKE'ONE CORPORATION-(8/31/07)</t>
  </si>
  <si>
    <t>SALVESTRIN WINE CO, LLC (5/17/12)</t>
  </si>
  <si>
    <t>SAN ANTONIO WINERY</t>
  </si>
  <si>
    <t>SAN ANTONIO WINERY (5/6/08)</t>
  </si>
  <si>
    <t>SAN FRANCISCO WINE</t>
  </si>
  <si>
    <t>SAN JOAQUIN WINE COMPANY, LLC (9/30/11)</t>
  </si>
  <si>
    <t>SAN LORENZO WINERY, LLC (1/16/13)</t>
  </si>
  <si>
    <t>SANCTUARY BREWERY, LLC (3/12/13)</t>
  </si>
  <si>
    <t>SANDHI WINES, LLC (8/12/11)</t>
  </si>
  <si>
    <t>SANDHILL CRANE VINEYARDS, LLC (5/1/06)</t>
  </si>
  <si>
    <t>SANDHILL CRANE VINEYARDS, LLC (5/15/06)</t>
  </si>
  <si>
    <t>SANFORD, JOHN G.</t>
  </si>
  <si>
    <t>Pentwater, MI</t>
  </si>
  <si>
    <t>SANFORD, JOHN G. (7/18/14)</t>
  </si>
  <si>
    <t>Jomagrha Vineyards</t>
  </si>
  <si>
    <t>SANFORD WINERY CO, LP (1/25/07)</t>
  </si>
  <si>
    <t>SANGLIER SELECTIONS, LLC (10/12/09)</t>
  </si>
  <si>
    <t>Oak Park, IL</t>
  </si>
  <si>
    <t>SANTA BARBARA WINERY (5/16/06)</t>
  </si>
  <si>
    <t>Lafond Winery</t>
  </si>
  <si>
    <t>SANTA MARGHERITA USA, INC (9/11/14)</t>
  </si>
  <si>
    <t>SM USA, INC</t>
  </si>
  <si>
    <t>Miami, FL</t>
  </si>
  <si>
    <t>SARACINA VINEYARDS, LLC (6/21/07)</t>
  </si>
  <si>
    <t>SAUGATUCK BREWING CO (4/14/09)</t>
  </si>
  <si>
    <t>Douglas, MI</t>
  </si>
  <si>
    <t>SAVANNAH-CHANNELLE VINEYARDS, INC. (2/8/08)</t>
  </si>
  <si>
    <t>SAXUM VINEYARDS (5/1/07)</t>
  </si>
  <si>
    <t>Saxum Vineyards</t>
  </si>
  <si>
    <t>SAZERAC CO.</t>
  </si>
  <si>
    <t>New Orleans, LA</t>
  </si>
  <si>
    <t>SAZERAC NORTH AMERICA, INC. (6/10/13)</t>
  </si>
  <si>
    <t>SBRAGIA FAMILY VINEYARDS, LLC (1/21/14)</t>
  </si>
  <si>
    <t>SBRAGIA FAMILY VINEYARDS, LLC (6/7/07)</t>
  </si>
  <si>
    <t>SCHAEFER, CHRISTIAN (1/20/11)</t>
  </si>
  <si>
    <t>Schafer-Reichart</t>
  </si>
  <si>
    <t>Glendale, CA</t>
  </si>
  <si>
    <t>SCHEID VINEYARDS CA, INC. (5/19/11)</t>
  </si>
  <si>
    <t>Greenfield, Ca</t>
  </si>
  <si>
    <t>SCHEID VINEYARDS CA. INC. (8/12/09)</t>
  </si>
  <si>
    <t>SCHERRER, FRED CECIL (5/26/06)</t>
  </si>
  <si>
    <t>Scherrer Winery</t>
  </si>
  <si>
    <t>SCHMITT SOEHNE</t>
  </si>
  <si>
    <t>Millersville, MD</t>
  </si>
  <si>
    <t>SCHRADER CELLARS, LLC (8/12/09)</t>
  </si>
  <si>
    <t>SCHRAMSBERG VINEYARDS CO., INC. (5/2/06)</t>
  </si>
  <si>
    <t>SCHUG WINERY, LLC (9/28/07)</t>
  </si>
  <si>
    <t>SCOPERTA IMPORTING CO., INC. (9/21/06)</t>
  </si>
  <si>
    <t>The Marchetti Company</t>
  </si>
  <si>
    <t>SCREAMING EAGLE PARTNERS, LLC (2/9/07)</t>
  </si>
  <si>
    <t>Screaming Eagle Winery</t>
  </si>
  <si>
    <t>SEASONS OF THE NORTH WINERY, LLC (4/23/13)</t>
  </si>
  <si>
    <t>Indian River, MI</t>
  </si>
  <si>
    <t>SEASONS OF THE NORTH WINERY, LLC (12/11/13)</t>
  </si>
  <si>
    <t>SEAVER VINEYARDS, LLC (7/26/13)</t>
  </si>
  <si>
    <t>GTS Vineyards</t>
  </si>
  <si>
    <t>SEAVEY, WILLIAM A (1/10/12)</t>
  </si>
  <si>
    <t>Seavey Vineyards</t>
  </si>
  <si>
    <t>SEAVEY VINEYARD LTD PART (5/7/14)</t>
  </si>
  <si>
    <t>SEAVEY VINEYARD LTD PART (5/1/14)</t>
  </si>
  <si>
    <t>SEAVIN, INC. (5/7/14)</t>
  </si>
  <si>
    <t>Saint Augustine, FL</t>
  </si>
  <si>
    <t>lakeridge Winery &amp; Vineyards</t>
  </si>
  <si>
    <t>Clermont, FL</t>
  </si>
  <si>
    <t>SEBASTOPOL VINEYARD &amp; WINERY (12/5/12)</t>
  </si>
  <si>
    <t>SELECTIVE WINE ESTATES, INC. (7/13/06)</t>
  </si>
  <si>
    <t>East Hanover, NJ</t>
  </si>
  <si>
    <t>SEQUOIA GROVE VINEYARDS, LP (10/22/09)</t>
  </si>
  <si>
    <t>SERVELLO IMPORTS, LLC (1/20/11)</t>
  </si>
  <si>
    <t>David Vincent Selections</t>
  </si>
  <si>
    <t>Union, NJ</t>
  </si>
  <si>
    <t>SEVEN HILLS WINERY, LLC (11/23/11)</t>
  </si>
  <si>
    <t>SEVEN HILLS WINERY, LLC (7/15/08)</t>
  </si>
  <si>
    <t>SEVEN LAKES VINEYARD, LLC (9/21/10)</t>
  </si>
  <si>
    <t>SEVEN STONES WINERY, LLC (2/27/09)</t>
  </si>
  <si>
    <t>SHADY LADIES, LLC (5/1/14)</t>
  </si>
  <si>
    <t>Girls Gone Wine</t>
  </si>
  <si>
    <t>Broken Bow, OK</t>
  </si>
  <si>
    <t>SHADY LANE PARTNERS, LLC (3/7/13)</t>
  </si>
  <si>
    <t>SHAFER VINEYARDS (5/15/06)</t>
  </si>
  <si>
    <t>SHANNON RIDGE, INC. (2/27/09)</t>
  </si>
  <si>
    <t>SHANNON RIDGE, INC. (8/12/11)</t>
  </si>
  <si>
    <t>SHAPLEY, JEREMY (3/15/07)</t>
  </si>
  <si>
    <t>Triton Export Exchange</t>
  </si>
  <si>
    <t>SHAW-ROSS INTERNATIONAL IMPORTERS (8/31/11)</t>
  </si>
  <si>
    <t>Miramar, FL</t>
  </si>
  <si>
    <t>SHEA WINE CELLARS, LLC (5/6/08)</t>
  </si>
  <si>
    <t>SHENANDOAH INVESTMENT PROP (6/23/06)</t>
  </si>
  <si>
    <t>Deaver Vineyards</t>
  </si>
  <si>
    <t>SHERIDAN VINEYARD, INC (6/25/14)</t>
  </si>
  <si>
    <t>SHERROW VENTURES, LLC (1/30/08)</t>
  </si>
  <si>
    <t>Vintner's Cellar of Fenton</t>
  </si>
  <si>
    <t>SHERWIN FAMILY VINEYARDS, LLC (12/11/13)</t>
  </si>
  <si>
    <t>SHERWIN FAMILY VINEYARDS, LLC (5/1/14))</t>
  </si>
  <si>
    <t>Shelby Township, MI</t>
  </si>
  <si>
    <t>SHORT'S BREWING COMPANY (8/26/14)</t>
  </si>
  <si>
    <t>SIDNEY FRANK IMPORTING</t>
  </si>
  <si>
    <t>SIDURI WINES, LLC (5/19/11)</t>
  </si>
  <si>
    <t>SIDURI WINES, LLC (10/5/06)</t>
  </si>
  <si>
    <t>SIEMA, LLC (3/25/13)</t>
  </si>
  <si>
    <t>Springfield, VA</t>
  </si>
  <si>
    <t>SIETSEMA CIDER, LLC (8/22/12)</t>
  </si>
  <si>
    <t>SIGNORELLO, RAYMOND (5/22/09)</t>
  </si>
  <si>
    <t>SIGNORELLO, RAYMOND (2/23/12)</t>
  </si>
  <si>
    <t>SILVER LEAF VINEYARDS &amp; WINERY (7/21/08)</t>
  </si>
  <si>
    <t>SILVER LEAF VINEYARDS &amp; WINERY (10/22/09)</t>
  </si>
  <si>
    <t>SILVER OAK WINE CELLARS, L.P. (6/9/11)</t>
  </si>
  <si>
    <t>SILVER OAK WINE CELLARS, L.P. (5/2/06)</t>
  </si>
  <si>
    <t>SILVER OWL, LLC (12/9/10)</t>
  </si>
  <si>
    <t>Sulei Cellars</t>
  </si>
  <si>
    <t>SINE QUA NON INC. (5/16/06)</t>
  </si>
  <si>
    <t>SINSKEY VINEYARDS, INC. (10/11/07)</t>
  </si>
  <si>
    <t>Robert Sinskey Vineyards</t>
  </si>
  <si>
    <t>SISYPHUS, LLC (3/26/12)</t>
  </si>
  <si>
    <t>Ovid Vineyards</t>
  </si>
  <si>
    <t>SISYPHUS, LLC</t>
  </si>
  <si>
    <t>SIX SIGMA WINERY, LLC (5/2/06)</t>
  </si>
  <si>
    <t>SKALLI CORPORATION</t>
  </si>
  <si>
    <t>SKALLI CORPORATION (11/16/06)</t>
  </si>
  <si>
    <t xml:space="preserve">St. Supery Vineyards &amp; Winery </t>
  </si>
  <si>
    <t>SKANDIS FINE WINES, LLC (5/7/04)</t>
  </si>
  <si>
    <t>SKINNER-DAVENA, LLC (12/11/13)</t>
  </si>
  <si>
    <t>D'Avino Vineyard</t>
  </si>
  <si>
    <t>SKYLARK WINE COMPANY, INC. (11/18/13)</t>
  </si>
  <si>
    <t>SKYY SPIRITS, LLC (2/19/14)</t>
  </si>
  <si>
    <t>Campari America</t>
  </si>
  <si>
    <t>SLEEPING BEAR APIARIES, LTD (12/27/10)</t>
  </si>
  <si>
    <t>Beulah, MI</t>
  </si>
  <si>
    <t>SLJ GROUP</t>
  </si>
  <si>
    <t>Lionstone International</t>
  </si>
  <si>
    <t>Lake Forest, IL</t>
  </si>
  <si>
    <t>SLJ GROUP (1/30/09)</t>
  </si>
  <si>
    <t>SMALL WINES WINES, INC (9/26/14)</t>
  </si>
  <si>
    <t>SMALL VINES WINES, INC (8/13/14)</t>
  </si>
  <si>
    <t>SMALL WORLD WINE COMPANY, LLC (10/21/11)</t>
  </si>
  <si>
    <t>SNIDER, EDWARD (2/16/06)</t>
  </si>
  <si>
    <t>Beau Vigne</t>
  </si>
  <si>
    <t>SNOW HILL, INC. (5/8/12)</t>
  </si>
  <si>
    <t>Hickory Creek Winery</t>
  </si>
  <si>
    <t>SNOW HILL, INC. (6/1/12)</t>
  </si>
  <si>
    <t>SOCIAL BLENDS, LLC (10/25/12)</t>
  </si>
  <si>
    <t>Westmont, IL</t>
  </si>
  <si>
    <t>SODA CANYON, LLC (2/29/12)</t>
  </si>
  <si>
    <t>Rivera Vineyards</t>
  </si>
  <si>
    <t>SODARO WINES, LLC (9/2/10)</t>
  </si>
  <si>
    <t>SODARO WINES, LLC (5/15/12)</t>
  </si>
  <si>
    <t>SOKOL BLOSSER, LTD (5/16/06)</t>
  </si>
  <si>
    <t>SOLENA CELLARS, LLC (6/10/14)</t>
  </si>
  <si>
    <t>SOLSTARS, INC. (8/4/11)</t>
  </si>
  <si>
    <t>SOMERSTON WINE COMPANY, LLC (6/6/14)</t>
  </si>
  <si>
    <t>SOMERSTON WINE CO, LLC (5/13/10)</t>
  </si>
  <si>
    <t>SOMMELIER IMPORTS, INC. (5/4/12)</t>
  </si>
  <si>
    <t>SONG HILL WINERY, LLC (8/13/14)</t>
  </si>
  <si>
    <t>Victor, NY</t>
  </si>
  <si>
    <t>SONOMA-CUTRER VINEYARDS, INC. (5/2/06)</t>
  </si>
  <si>
    <t>SONOMA BEVERAGE WORKS, INC. (2/19/14)</t>
  </si>
  <si>
    <t>SONOMA WINE COMPANY, LLC (1/16/13)</t>
  </si>
  <si>
    <t>SONS OF BACCHUS, LLC (7/30/07)</t>
  </si>
  <si>
    <t>Pisoni Vineyards &amp; Winery</t>
  </si>
  <si>
    <t>SOUTH BAY WINE GROUP, LLC (5/1/07)</t>
  </si>
  <si>
    <t>Castle Rock Winery</t>
  </si>
  <si>
    <t>SOUTH BAY WINE GROUP, LLC (6/7/06)</t>
  </si>
  <si>
    <t>SOUTH COAST WINERY, INC. (10/17/12)</t>
  </si>
  <si>
    <t>SOUTHERN ITALY IMPORTS, LLC (12/20/07)</t>
  </si>
  <si>
    <t>SOUTHERN STARZ, INC. (Sept '03)</t>
  </si>
  <si>
    <t>Huntington Beach, CA</t>
  </si>
  <si>
    <t>SOUTHERN WINE GROUP (2/25/10)</t>
  </si>
  <si>
    <t>SWG</t>
  </si>
  <si>
    <t>SOUTHERN WINE GROUP (5/1/14)</t>
  </si>
  <si>
    <t>SOVEREIGN BRANDS, LLC (7/30/13)</t>
  </si>
  <si>
    <t>SPAIN WINE COLLECTION (11/19/12)</t>
  </si>
  <si>
    <t>CONGERS, NY</t>
  </si>
  <si>
    <t>SPANOS BERBERIAN WINERY, LLC (6/7/06)</t>
  </si>
  <si>
    <t>Bell Wine Cellars</t>
  </si>
  <si>
    <t>SPARKLING OREGON! LLC (1/15/09)</t>
  </si>
  <si>
    <t>SPB, LLC (12/5/12)</t>
  </si>
  <si>
    <t>Stevens Point, WI</t>
  </si>
  <si>
    <t>SPECIALTY BLENDS, INC (10/13/14)</t>
  </si>
  <si>
    <t>Carrolton, TX</t>
  </si>
  <si>
    <t>SPECIALTY MARKETING GROUP, INC. (6/14/12)</t>
  </si>
  <si>
    <t>Royal Wines</t>
  </si>
  <si>
    <t>Stoughton, MA</t>
  </si>
  <si>
    <t>SPICER'S ORCHARD WINERY, LLC (5/13/09)</t>
  </si>
  <si>
    <t>SPOTTSWOODE WINERY INC (10/21/11)</t>
  </si>
  <si>
    <t>SPOTTSWOODE WINERY INC (7/10/06)</t>
  </si>
  <si>
    <t>Spottswoode Estate Winery</t>
  </si>
  <si>
    <t>SPRING MOUNTAIN VINEYARD, INC. (5/10/06)</t>
  </si>
  <si>
    <t>SPRING MOUNTAIN VINEYARD, INC. (5/16/06)</t>
  </si>
  <si>
    <t>ST. CHARLES BREWHAUS &amp; WINERY, LLC (7/2/13)</t>
  </si>
  <si>
    <t xml:space="preserve">Marquette, MI </t>
  </si>
  <si>
    <t>ST. CLAIR WINERY &amp; TASTING ROOM, LLC (6/10/14)</t>
  </si>
  <si>
    <t>ST. FRANCIS WINERY &amp; VNYRD (2/1/07)</t>
  </si>
  <si>
    <t>ST. HELENA ESTATES, LLC (5/27/14)</t>
  </si>
  <si>
    <t>ST. HELENA ESTATES, LLC (10/13/10)</t>
  </si>
  <si>
    <t>ST. JAMES WINERY, INC. (5/2/06)</t>
  </si>
  <si>
    <t>Saint James, MO</t>
  </si>
  <si>
    <t>ST JULIAN/FRANKENMUTH</t>
  </si>
  <si>
    <t>ST. JULIAN/FRANKENMUTH (8/10/06)</t>
  </si>
  <si>
    <t>ST. JULIAN/PAW PAW</t>
  </si>
  <si>
    <t>ST . KILLIAN IMPORTING OC, INC. (9/26/140</t>
  </si>
  <si>
    <t>Everett, MA</t>
  </si>
  <si>
    <t>STACKED WINES, LLC (5/7/14)</t>
  </si>
  <si>
    <t>Anaheim, CA</t>
  </si>
  <si>
    <t>STAG'S LEAP WINE CELLARS, LLC (5/1/120</t>
  </si>
  <si>
    <t>STAGLIN FAMILY VINEYARD, LLC (9/24/09)</t>
  </si>
  <si>
    <t>STANLEY STAWSKI DIST.</t>
  </si>
  <si>
    <t>STARRY NIGHT WINERY, LLC (5/7/09)</t>
  </si>
  <si>
    <t>STE. MICHELE WINE ESTATES</t>
  </si>
  <si>
    <t>sTimson Lane</t>
  </si>
  <si>
    <t>STE. MICHELE WINE ESTATES (5/2/06)</t>
  </si>
  <si>
    <t>STEELE WINES, INC. (5/1/05)</t>
  </si>
  <si>
    <t>Kelseyville, cA</t>
  </si>
  <si>
    <t>STELLAR IMPORTING COMPANY-May '03 (2/21/08)</t>
  </si>
  <si>
    <t>Astoria, NY</t>
  </si>
  <si>
    <t>STEPHAN VINEYARDS, INC. (6/5/06)</t>
  </si>
  <si>
    <t>STEVEN KENT, LLC (11/16/05)</t>
  </si>
  <si>
    <t>The Steven Kent Winery</t>
  </si>
  <si>
    <t>STEVEN KENT, LLC (5/15/06)</t>
  </si>
  <si>
    <t>STEWART CELLARS, LLC (2/19/14)</t>
  </si>
  <si>
    <t>STOLLER VINEYARDS, INC. (3/12/07)</t>
  </si>
  <si>
    <t>STOLLER WHOLESALE WINE &amp; SPIRITS (5/17/12)</t>
  </si>
  <si>
    <t>STOLI GROUP (USA), LLC (5/1/14)</t>
  </si>
  <si>
    <t>STOLPMAN VINEYARDS, LLC (9/13/06)</t>
  </si>
  <si>
    <t>STONE EDGE WINERY, LLC (12/14/12)</t>
  </si>
  <si>
    <t>STONE HILL WINE COMPANY, INC (5/7/09)</t>
  </si>
  <si>
    <t>Hermann, MO</t>
  </si>
  <si>
    <t>STONECUSHION, INC. (6/17/09)</t>
  </si>
  <si>
    <t>Mazzocco Winery</t>
  </si>
  <si>
    <t>STONEHAUS WINERY, INC. (5/2/06)</t>
  </si>
  <si>
    <t>Crossville, TN</t>
  </si>
  <si>
    <t>STONY HILL VINEYARD (8/10/06)</t>
  </si>
  <si>
    <t>STORYBOOK MOUNTAIN WINERY, INC. (8/14/07)</t>
  </si>
  <si>
    <t>STRICKER, LARRY P (12/19/12)</t>
  </si>
  <si>
    <t>STRYKER-SONOMA WINERY, LLC (9/6/12)</t>
  </si>
  <si>
    <t>STRYKER-SONOMA WINERY, LLC (6/7/06)</t>
  </si>
  <si>
    <t>SUES COFFEE HOUSE, INC. (9/20/07)</t>
  </si>
  <si>
    <t>SULLBERG, LEAH MICHELLE (8/28/13)</t>
  </si>
  <si>
    <t>Michael Sullberg Wines</t>
  </si>
  <si>
    <t>SULLIVAN VINEYARDS CORP (6/18/12)</t>
  </si>
  <si>
    <t>SULLIVAN VINEYARDS</t>
  </si>
  <si>
    <t>SULPHUR SPRINGS WINERY, LLC (1/20/12)</t>
  </si>
  <si>
    <t>S.E. Chase Family Cellars</t>
  </si>
  <si>
    <t>SUMMERS WINERY, LLC (5/2/13)</t>
  </si>
  <si>
    <t>Villa Andriana</t>
  </si>
  <si>
    <t>SUMNER CREST WINERY, INC. (8/13/12)</t>
  </si>
  <si>
    <t>Portland, TN</t>
  </si>
  <si>
    <t>SUNSERI WINE COMPANY (1/21/14)</t>
  </si>
  <si>
    <t>Vina, CA</t>
  </si>
  <si>
    <t>SUNSTONE VINEYARDS &amp; WINERY (7/27/06)</t>
  </si>
  <si>
    <t>SUPER PINOT, LLC (7/22/13)</t>
  </si>
  <si>
    <t>Harmonique Wine</t>
  </si>
  <si>
    <t>SURVILLE ENTERPRISES CORP (8/12/11)</t>
  </si>
  <si>
    <t>SUTTER HOME WINERY</t>
  </si>
  <si>
    <t>SUTTER HOME WINERY (10/16/08)</t>
  </si>
  <si>
    <t>SVENSKA FOOD &amp; BEVERAGE, LLC(9/26/13)</t>
  </si>
  <si>
    <t>SVP WINERY, LLC (5/2/13)</t>
  </si>
  <si>
    <t>Shandon, CA</t>
  </si>
  <si>
    <t>SWANSON VINEYARDS &amp; WINERY (6/17/11)</t>
  </si>
  <si>
    <t>SWANSON VINEYARDS &amp; WINERY (3/19/09)</t>
  </si>
  <si>
    <t>SWEAZEY WINERY INVESTMENT, LLC (8/3/06)</t>
  </si>
  <si>
    <t>Castle Vineyards &amp; Winery</t>
  </si>
  <si>
    <t>SWEET CHEEKS VINEYARDS, INC (11/8/13)</t>
  </si>
  <si>
    <t>SWIRL ENTERPRISES, INC. (7/14/10)</t>
  </si>
  <si>
    <t>New Baltimore, MI</t>
  </si>
  <si>
    <t>SYCAMORE CANYON WINERY, LLC (10/22/09)_</t>
  </si>
  <si>
    <t>Cornville, AZ</t>
  </si>
  <si>
    <t>SYLVESTER WINERY, INC (2/12/13)</t>
  </si>
  <si>
    <t>T. ELENTENY HOLDINGS, LLC (5/4/12)</t>
  </si>
  <si>
    <t>T.G.I.C. IMPORTERS, INC.</t>
  </si>
  <si>
    <t>Woodland Hills</t>
  </si>
  <si>
    <t>T/D VILLAGE WINERY, LLC (7/24/07)</t>
  </si>
  <si>
    <t>Village Winery</t>
  </si>
  <si>
    <t>Romeo, MI</t>
  </si>
  <si>
    <t>TABLAS CREEK VINEYARD (5/16/06)</t>
  </si>
  <si>
    <t>TABLE 31 IMPORTS, LLC (7/28/14)</t>
  </si>
  <si>
    <t>Silverthorne, CO</t>
  </si>
  <si>
    <t>TAFT STREET, INC. (5/7/09)</t>
  </si>
  <si>
    <t>Taft Street Winery</t>
  </si>
  <si>
    <t>TAFT STREET, INC. (1/10/12)</t>
  </si>
  <si>
    <t>TAGARIS WINERY, INC. (5/1/09)</t>
  </si>
  <si>
    <t>TAKARA SAKE USA, INC.</t>
  </si>
  <si>
    <t>TAKARA SAKE USA, INC. (1/14/10)</t>
  </si>
  <si>
    <t>TALLEY VINEYARDS (5/23/07)</t>
  </si>
  <si>
    <t>TAMBER BEY VINEYARDS, LLC (1/20/11)</t>
  </si>
  <si>
    <t>TANDEM CIDERS, INC (9/25/08)</t>
  </si>
  <si>
    <t>TANDEM CIDERS, INC (4/7/14)</t>
  </si>
  <si>
    <t>TANDEM WINES, LLC (5/19/09)</t>
  </si>
  <si>
    <t>TASTEVINO SELECTIONS, LLC (9/2/10)</t>
  </si>
  <si>
    <t>TC VINEYARDS, INC. (11/20/07)</t>
  </si>
  <si>
    <t>Ardore Wines</t>
  </si>
  <si>
    <t>TC VINEYARDS, INC. (9/20/07)</t>
  </si>
  <si>
    <t>TEAL CREEK ASSOCIATES (5/1/07)</t>
  </si>
  <si>
    <t>Von Strasser Winery</t>
  </si>
  <si>
    <t>TEDESCHI VINEYARD, LTD (8/14/07)</t>
  </si>
  <si>
    <t>Ulupalakua, HI</t>
  </si>
  <si>
    <t>TEMPERANCE DISTILLING CO (9/22/09)</t>
  </si>
  <si>
    <t>Temperance, MI</t>
  </si>
  <si>
    <t>TEMPERANCE DISTILLING CO (10/22/14)</t>
  </si>
  <si>
    <t>TENSLEY WINE, INC. (5/20/13)</t>
  </si>
  <si>
    <t>TERRA BLANCA VINTNERS, INC. (10/21/11)</t>
  </si>
  <si>
    <t>TERRA FIRMA USA, INC (7/26/12)</t>
  </si>
  <si>
    <t>Saint Charles, MO</t>
  </si>
  <si>
    <t>TERRA SPRINGS, LLC (11/8/11)</t>
  </si>
  <si>
    <t>Terra Valentine</t>
  </si>
  <si>
    <t>TERRAVANT WINE COMPANY, LLC (6/17/11)</t>
  </si>
  <si>
    <t>TESTA WINES OF THE WORLD, LTD (2/12/13)</t>
  </si>
  <si>
    <t>Oyster Bay, NY</t>
  </si>
  <si>
    <t>TESTAROSSA VINEYARDS, LLC (8/28/13)</t>
  </si>
  <si>
    <t>TGE, LLC (6/23/10)</t>
  </si>
  <si>
    <t>Quenett Cellars</t>
  </si>
  <si>
    <t xml:space="preserve"> The Dalles, OR</t>
  </si>
  <si>
    <t>THE AUSTRALIAN WINE CONNECTION, INC. (3/2/05)</t>
  </si>
  <si>
    <t>THE B IALE ESTATE (11/7/12)</t>
  </si>
  <si>
    <t>THE BIALE ESTATE (6/7/06)</t>
  </si>
  <si>
    <t>Robert Biale Vineyards</t>
  </si>
  <si>
    <t>THE BUSINESS CHAIN, INC (7/28/14)</t>
  </si>
  <si>
    <t>VDC Brands</t>
  </si>
  <si>
    <t>Stillwater, MN</t>
  </si>
  <si>
    <t>THE CELLARS AT ROYAL FARMS, LLC (6/3/11)</t>
  </si>
  <si>
    <t>Ellsworth, MI</t>
  </si>
  <si>
    <t>THE COUNTRY VINTNER, INC (8/26/10)</t>
  </si>
  <si>
    <t>Ashland, VA</t>
  </si>
  <si>
    <t>THE EVENING LAND &amp; VINEYARDS, LLC (9/27/11)</t>
  </si>
  <si>
    <t>THE GAINEY VINEYARD (6/25/14)</t>
  </si>
  <si>
    <t>THE HALCYON SYNDICATE LTD, LLC (11/19/09)</t>
  </si>
  <si>
    <t>Maritime Wine Trading Collectiive</t>
  </si>
  <si>
    <t>THE HALCYON SYNDICATE LTD, LLC (4/1/14)</t>
  </si>
  <si>
    <t>THE HOGUE CELLARS, Ltd (6/16/06)</t>
  </si>
  <si>
    <t>THE LITTORAI WINES (10/9/08)</t>
  </si>
  <si>
    <t>Benton Harbor, MI</t>
  </si>
  <si>
    <t>THE MORLET SELECTION, INC. (5/23/08)</t>
  </si>
  <si>
    <t>THE MORNE WINE COMPANY (6/10/14)</t>
  </si>
  <si>
    <t>THE ORGANIC CELLAR, LLC (5/1/120</t>
  </si>
  <si>
    <t>Laguna Beach, CA</t>
  </si>
  <si>
    <t>THE OTHER GUYS, INC. (9/16/10)</t>
  </si>
  <si>
    <t>THE PEOPLES CIDER CO, LLC (3/21/13)</t>
  </si>
  <si>
    <t>THE RICHARD R. SMITH FAMILY TRUST (7/22/09)</t>
  </si>
  <si>
    <t>Paraiso Springs Vineyards</t>
  </si>
  <si>
    <t>THE SANGRIA SHOP, LLC (6/25/12)</t>
  </si>
  <si>
    <t>THE SANGRIA SHOP, LLC (7/22/13)</t>
  </si>
  <si>
    <t>THE SHEPHERD COMPANY</t>
  </si>
  <si>
    <t>Butte, MT</t>
  </si>
  <si>
    <t>THE SILVERADO VINEYARDS (5/26/11)</t>
  </si>
  <si>
    <t>THE SILVERADO VINEYARDS (6/7/06)</t>
  </si>
  <si>
    <t>THE SORTING TABLE (9/28/07)</t>
  </si>
  <si>
    <t>THE VINE INTERVENTION, LLC (11/8/13)</t>
  </si>
  <si>
    <t>Drake Wines</t>
  </si>
  <si>
    <t>THE WILLIAMSBURG WINERY, LTD (7/22/09)</t>
  </si>
  <si>
    <t>Williamsburg, VA</t>
  </si>
  <si>
    <t>THE WINE SOURCE, INC (8/28/13)</t>
  </si>
  <si>
    <t>Gardena, CA</t>
  </si>
  <si>
    <t>THE WINERY AT BELLE MEADE PLANTATION, INC. (11/30/11)</t>
  </si>
  <si>
    <t>NASHVILLE, tn</t>
  </si>
  <si>
    <t>THE WINETASTING NETWORK (10/25/12))</t>
  </si>
  <si>
    <t>THIENOT USA, INC (2/12/13)</t>
  </si>
  <si>
    <t>THIS REALM, LLC (3/19/13)</t>
  </si>
  <si>
    <t>THOMAS FOGARTY WINERY, LLC (7/30/13))</t>
  </si>
  <si>
    <t>THOMAS FOGARTY WINERY, LLC (5/2/06)</t>
  </si>
  <si>
    <t>THREE RING PRODUCTIONS, LLC (3/11/11)</t>
  </si>
  <si>
    <t>Circo Vino</t>
  </si>
  <si>
    <t>THREEFOLD VINE, LLC (9/20/06)</t>
  </si>
  <si>
    <t>THUNDER BAY WINERY, LLC (7/10/12)</t>
  </si>
  <si>
    <t>THUNDER BAY WINERY, LLC (3/27/14)</t>
  </si>
  <si>
    <t xml:space="preserve">TI BEVERAGE GROUP </t>
  </si>
  <si>
    <t>Transylvania Imports</t>
  </si>
  <si>
    <t>Beverly Hills, CA</t>
  </si>
  <si>
    <t>TI BEVERAGE GROUP (2/27/09)</t>
  </si>
  <si>
    <t>TIEDEMANN WINES, LLC (8/22/12)</t>
  </si>
  <si>
    <t>Elkhart, IN</t>
  </si>
  <si>
    <t>TIETON CIDER WORKS, LLC (10/13/140</t>
  </si>
  <si>
    <t>Harmony Cider</t>
  </si>
  <si>
    <t>Tieton, WA</t>
  </si>
  <si>
    <t>TMR WINE COMPANY, LLC (10/16/08)</t>
  </si>
  <si>
    <t>Continuum</t>
  </si>
  <si>
    <t>TOAD HOLLOW VINEYARDS, INC.-May '03</t>
  </si>
  <si>
    <t>TOAD HOLLOW VINYARDS, INC. (6/7/06)</t>
  </si>
  <si>
    <t>TOAST OF THE TOWN, INC. (12/12/11)</t>
  </si>
  <si>
    <t>San Pasqual Winery</t>
  </si>
  <si>
    <t>La Mesa, CA</t>
  </si>
  <si>
    <t>TOLLIVER RANCH BRANDS, LLC (7/30/13)</t>
  </si>
  <si>
    <t>TOLLIVER RANCH BRANDS, LLC (6/25/14)</t>
  </si>
  <si>
    <t>TOMASELLO WINERY, INC. (5/1/04)</t>
  </si>
  <si>
    <t>TOMASELLO WINERY, INC (6/25/12)</t>
  </si>
  <si>
    <t>TOP WINES IMPORT, LLC (9/3/14)</t>
  </si>
  <si>
    <t>TORCH LAKE CELLARS, LLC (8/18/14)</t>
  </si>
  <si>
    <t>TORII MOR WINERY, LLC (8/30/06)</t>
  </si>
  <si>
    <t>TRADITIONAL WINE INNOVATIONS, LLC (7/26/12)</t>
  </si>
  <si>
    <t>Middlefield, CT</t>
  </si>
  <si>
    <t>TRANSAT TRADE, INC. (9/19/12)</t>
  </si>
  <si>
    <t>TREANA WINERY LLC</t>
  </si>
  <si>
    <t>TREANA WINERY LLC (6/11/10)</t>
  </si>
  <si>
    <t>TREASURY WINE ESTATES AMERICAS CO. (4/18/11)</t>
  </si>
  <si>
    <t>Foster's Wine Estates</t>
  </si>
  <si>
    <t>TREES WINES, LLC (9/30/08)</t>
  </si>
  <si>
    <t>PETERSBURG, MI</t>
  </si>
  <si>
    <t>TREFETHEN VINEYARDS WINERY, inC. (5/11/11)</t>
  </si>
  <si>
    <t>TREFETHEN VINEYARDS WINERY, INC. (5/2/06)</t>
  </si>
  <si>
    <t>TRENTADUE WINERY, LLC (6/10/09)</t>
  </si>
  <si>
    <t>TRENTADUE WINERY, LLC (7/13/06)</t>
  </si>
  <si>
    <t>TRESARD ENTERPRISES, INC. (2/3/04)</t>
  </si>
  <si>
    <t>Filipo Marc Winery</t>
  </si>
  <si>
    <t>Clinton Township, MI</t>
  </si>
  <si>
    <t>TREVISAN, MATTHEW (3/26/13)</t>
  </si>
  <si>
    <t>TRI-STAR MARKETING, LLC (4/19/07)</t>
  </si>
  <si>
    <t>Blue Moon Marketing</t>
  </si>
  <si>
    <t>TRI-VIN IMPORTS, INC.</t>
  </si>
  <si>
    <t>Mount Vernon, NY</t>
  </si>
  <si>
    <t>TRICANA INC.</t>
  </si>
  <si>
    <t>Plainview, NY</t>
  </si>
  <si>
    <t>TRIM WINES, LLC (5/4/12)</t>
  </si>
  <si>
    <t>TRINITAS CELLARS, LLC (5/7/09)</t>
  </si>
  <si>
    <t>TRINITAS CELLARS, LLC (1/31/08)</t>
  </si>
  <si>
    <t>TRIO WINE CO, LLC (6/24/13)</t>
  </si>
  <si>
    <t>TRIONE VINEYARDS, LLC (7/26/12)</t>
  </si>
  <si>
    <t>TRIONE VINEYARDS, LLC (7/15/08)</t>
  </si>
  <si>
    <t>TRO ENTERPRISES, LLC (5/19/11)</t>
  </si>
  <si>
    <t>Thomas O'Neil Cellars</t>
  </si>
  <si>
    <t>Richard, WA</t>
  </si>
  <si>
    <t>TROMBETTA FAMILY WINES, LLC (5/15/12)</t>
  </si>
  <si>
    <t>TRUCHARD, ANTHONY (4/28/10)</t>
  </si>
  <si>
    <t>Truchard Vineyards</t>
  </si>
  <si>
    <t>TRUE WINES IMPORTS, LTD (9/26/13)</t>
  </si>
  <si>
    <t>Elizabeth, NJ</t>
  </si>
  <si>
    <t>TRURO VINEYARDS OF CAPE COD, LLC (5/27/09)</t>
  </si>
  <si>
    <t>North Truro, MA</t>
  </si>
  <si>
    <t>TSG, LLC (8/13/14)</t>
  </si>
  <si>
    <t>TSJ WINE BLENDERS, INC</t>
  </si>
  <si>
    <t>Roseville, MI</t>
  </si>
  <si>
    <t>TUCK BECKSTOFFER WINES, LLC (7/15/10)</t>
  </si>
  <si>
    <t>TUCK BECKSTOFFER WINES, LLC (12/23/08)</t>
  </si>
  <si>
    <t>TUDOR WINES, INC (2/19/14)</t>
  </si>
  <si>
    <t>TURKOVICH FAMILY WINES, LLC (6/22/11)</t>
  </si>
  <si>
    <t>Peekaboo Hills Winery</t>
  </si>
  <si>
    <t>Winters, CA</t>
  </si>
  <si>
    <t>TURLEY WINE CELLARS, INC. (1/15/09)</t>
  </si>
  <si>
    <t>TURN KEY WINE BRANDS, LLC (5/4/12)</t>
  </si>
  <si>
    <t>TURN KEY WINE BRANDS, LLC (5/6/14)</t>
  </si>
  <si>
    <t>TURNBULL WINE CELLARS (6/7/06)</t>
  </si>
  <si>
    <t>TWELVE CORNERS VINEYARDS, LLC (11/18/13)</t>
  </si>
  <si>
    <t>TWELVE CORNERS VINEYARDS, LLC (9/13/12)</t>
  </si>
  <si>
    <t>TWELVE CORNERS VINEYARDS, LLC (3/4/13)</t>
  </si>
  <si>
    <t>TWELVE CORNERS VINEYARDS, LLC (10/13/14)</t>
  </si>
  <si>
    <t>TWIN PEAKS WINERY, INC-May '03</t>
  </si>
  <si>
    <t>TWIN PEAKS WINERY, INC (9/28/07)</t>
  </si>
  <si>
    <t xml:space="preserve">TWIN RIDGE ESTATES, LLC (9/21/11) </t>
  </si>
  <si>
    <t>Trattore Vineyards</t>
  </si>
  <si>
    <t>TWISTED OAK WINERY, LLC (9/20/07)</t>
  </si>
  <si>
    <t>Vallecito, CA</t>
  </si>
  <si>
    <t>TWISTED WIRE VINEYARD, LLC (5/1/14)</t>
  </si>
  <si>
    <t>Maple City, MI</t>
  </si>
  <si>
    <t>TWO LADS, LLC (3/21/08)</t>
  </si>
  <si>
    <t>TWO LADS, LLC (6/26/08)</t>
  </si>
  <si>
    <t>TWOMEY CELLARS, LLC (5/2/06)</t>
  </si>
  <si>
    <t>TY KU, LLC (10/21/11)</t>
  </si>
  <si>
    <t>New York NY</t>
  </si>
  <si>
    <t>UNCLE JOHN'S FRUIT HOUSE WINERY, LLC (Aug '03)</t>
  </si>
  <si>
    <t>St. Johns, MI</t>
  </si>
  <si>
    <t>UNCLE JOHN'S FRUIT HOUSE WINERY, LLC (11/17/10)</t>
  </si>
  <si>
    <t>UNITED STATES DIST. PROD.</t>
  </si>
  <si>
    <t>Princeton, MN</t>
  </si>
  <si>
    <t>UNRULY BREWING COMPANY, LLC (11/21/13)</t>
  </si>
  <si>
    <t>Muskegon, MI</t>
  </si>
  <si>
    <t>UNTI WINE COMPANY, LLC (6/17/09)</t>
  </si>
  <si>
    <t>USA WINE IMPORTS, INC</t>
  </si>
  <si>
    <t>USA WINE WEST, LLC (1/13/05)</t>
  </si>
  <si>
    <t>UVA IMPORTS, LLC (6/18/12)</t>
  </si>
  <si>
    <t>V2 WINE GROUP, LLC (10/22/10)</t>
  </si>
  <si>
    <t>V. SATTUI WINERY (12/11/08)</t>
  </si>
  <si>
    <t>VALCKENBERG INTERNAT'L.</t>
  </si>
  <si>
    <t>Tulsa, OK</t>
  </si>
  <si>
    <t>VALDEZ FAMILY WINERY, INC (8/13/140</t>
  </si>
  <si>
    <t>VAN DUZER VINEYARDS, LLC</t>
  </si>
  <si>
    <t>VAN DUZER VINEYARDS, LLC (6/7/06)</t>
  </si>
  <si>
    <t>VAN RUITEN FAMILY WINERY, LLC (8/4/11)</t>
  </si>
  <si>
    <t>VANDER MILL, LLC (1/8/08)</t>
  </si>
  <si>
    <t>VANDER MILL, LLC (2/10/11)</t>
  </si>
  <si>
    <t>VELVET ANTLER WINE, LLC (5/27/14)</t>
  </si>
  <si>
    <t>VENTANA VINTNERS, LLC (10/9/08)</t>
  </si>
  <si>
    <t>Monterey, CA</t>
  </si>
  <si>
    <t>VERIS MANAGEMENT CO (1/20/11)</t>
  </si>
  <si>
    <t>Jankris Winery</t>
  </si>
  <si>
    <t>VERIS MANAGEMENT CO (3/10/11))</t>
  </si>
  <si>
    <t>VERITAS AGENTS, LLC (9/5/12)</t>
  </si>
  <si>
    <t>Grosse Pointe Woods, MI</t>
  </si>
  <si>
    <t>VERITAS VINEYARD, LLC-Brooklyn (12/17/08)</t>
  </si>
  <si>
    <t>VERITAS VINEYARD, LLC-May '03</t>
  </si>
  <si>
    <t>Cherry Creek Cellars</t>
  </si>
  <si>
    <t>VERITAS VINEYARD, LLC (6/7/06)</t>
  </si>
  <si>
    <t>VERITAS VINEYARD, LLC-2110 N. Concord (8/4/10)</t>
  </si>
  <si>
    <t>Sleeping Bear Winery</t>
  </si>
  <si>
    <t>VERITAS VINEYARD, LLC -Jackson (6/25/13)</t>
  </si>
  <si>
    <t>VERMEIL WINE GROUP, LLC (1/14/10)</t>
  </si>
  <si>
    <t xml:space="preserve">VERMONT HARD CIDER CO, LLC </t>
  </si>
  <si>
    <t>Beverage Acquisition</t>
  </si>
  <si>
    <t>VERO WINE GROUP, LLC (5/15/06)</t>
  </si>
  <si>
    <t>Vero Westside Joint Venture</t>
  </si>
  <si>
    <t>VEZER FAMILY VINEYARDS, LLC (2/22/08)</t>
  </si>
  <si>
    <t xml:space="preserve">Fairfield, CA </t>
  </si>
  <si>
    <t>VI.SCO, INC (5/27/14)</t>
  </si>
  <si>
    <t>Glen Cove, NY</t>
  </si>
  <si>
    <t>VIAS IMPORTS</t>
  </si>
  <si>
    <t>VIATUS (7/30/13)</t>
  </si>
  <si>
    <t>VICTOIRE FRENCH-AMERICAN WINE</t>
  </si>
  <si>
    <t>San Leondro, CA</t>
  </si>
  <si>
    <t>VIDALCO INTERNATIONAL (4/15/05)</t>
  </si>
  <si>
    <t>Dunbar, WV</t>
  </si>
  <si>
    <t>VIGNAIOLI, LTD (12/19/12)</t>
  </si>
  <si>
    <t>VIGNETTE WINERY, LLC (3/20/14)</t>
  </si>
  <si>
    <t>VILLA ENCINAL PARTNERS, LP (6/17/11)</t>
  </si>
  <si>
    <t>Plumpjack Winery</t>
  </si>
  <si>
    <t>VILLA ENCINAL PARTNERS, LP (5/23/08)</t>
  </si>
  <si>
    <t>VILLA MARI, LLC (2/8/11)</t>
  </si>
  <si>
    <t>VILLA MARI, LLC (6/3011)</t>
  </si>
  <si>
    <t>VILLA SAN JULIETTE (9/19/12)</t>
  </si>
  <si>
    <t>VILLA SAN JULIETTE (12/5/12)</t>
  </si>
  <si>
    <t>VILLA TOSCANO, INC. (5/1/07)</t>
  </si>
  <si>
    <t>VIN-TELLIGENCE, LLC (5/1/10)</t>
  </si>
  <si>
    <t>Jericho, NY</t>
  </si>
  <si>
    <t>VIN DE ZO, LLC (5/7/14)</t>
  </si>
  <si>
    <t>VIN DE ZO, LLC (6/10/14)</t>
  </si>
  <si>
    <t>VIN DIVINO</t>
  </si>
  <si>
    <t>Chicago, Il</t>
  </si>
  <si>
    <t>VIN O VI &amp; CO (5/1/11)</t>
  </si>
  <si>
    <t>VINA ROBLES, INC. (12/14/06)</t>
  </si>
  <si>
    <t>VINAIO IMPORTS, LTD (6/25/14)</t>
  </si>
  <si>
    <t>Bronx, NY</t>
  </si>
  <si>
    <t>VINAMERICAS, INC. (5/1/12)</t>
  </si>
  <si>
    <t>VINCENT ARROYO WINERY, INC. (7/10/06)</t>
  </si>
  <si>
    <t>VINE &amp; SUN, LLC (2/4/10)</t>
  </si>
  <si>
    <t>VINE &amp; SUN, LLC (6/7/06)</t>
  </si>
  <si>
    <t>VINE CLIFF WINERY, INC. (6/3/11)</t>
  </si>
  <si>
    <t>VINE CLIFF WINERY, INC. (6/1/07)</t>
  </si>
  <si>
    <t>VINE CONNECTIONS, LLC (5/1/04)</t>
  </si>
  <si>
    <t>VINEBURG, LLC (1/14/10)</t>
  </si>
  <si>
    <t>Gundlach Bundschu</t>
  </si>
  <si>
    <t>VINEBURG, LLC (5/2/06)</t>
  </si>
  <si>
    <t>VINEOAKS, LLC (8/22/08)</t>
  </si>
  <si>
    <t>Roblar Winery</t>
  </si>
  <si>
    <t>VINES ON THE MARYCREST, LLC (12/19/12)</t>
  </si>
  <si>
    <t>VINEYARD 29, LLC (2/19/09)</t>
  </si>
  <si>
    <t>VINEYARD BRANDS</t>
  </si>
  <si>
    <t>Birmingham, AL</t>
  </si>
  <si>
    <t>VINEYARD VARIETIES, INC (10/28/10)</t>
  </si>
  <si>
    <t>Bluefield, VA</t>
  </si>
  <si>
    <t>VINIFERA IMPORTS</t>
  </si>
  <si>
    <t>Ronkonkoma, NY</t>
  </si>
  <si>
    <t>VINIFERA WINE COMPANY (4/7/11)</t>
  </si>
  <si>
    <t>VINO BACCO, LLC (9/5/13)</t>
  </si>
  <si>
    <t>Detroit, MI</t>
  </si>
  <si>
    <t>VINO DEL SOL, INC. (1/12/10)</t>
  </si>
  <si>
    <t>Corralitos, CA</t>
  </si>
  <si>
    <t>VINO ET SPIRITUS, LLC (6/23/10)</t>
  </si>
  <si>
    <t>VINO.COM, LLC (12/5/06)</t>
  </si>
  <si>
    <t>VINOS AND GOURMET, INC. (11/18/13)</t>
  </si>
  <si>
    <t>VINOVIA WINE GROUP, INC. (4/1/14)</t>
  </si>
  <si>
    <t>Trabuco Canyon, CA</t>
  </si>
  <si>
    <t>VINS DE FRANCE, INC. (9/5/13)</t>
  </si>
  <si>
    <t>VINTAGE '59 IMPORTS, LLC (2/25/10)</t>
  </si>
  <si>
    <t>VINTAGE IMPORTS, INC. (5/2/13)</t>
  </si>
  <si>
    <t>Bristol, PA</t>
  </si>
  <si>
    <t>VINTAGE POINT, LLC (5/17/12)</t>
  </si>
  <si>
    <t>VINTAGE RIDGE VINEYARD, LLC (11/7/12)</t>
  </si>
  <si>
    <t>VINTAGE WINE COMPANY</t>
  </si>
  <si>
    <t>VINTNER'S CELLAR OF SALINE, LLC (10/03)</t>
  </si>
  <si>
    <t>Saline, MI</t>
  </si>
  <si>
    <t>VINTURE WINE COMPANY, LLC (8/13/12)</t>
  </si>
  <si>
    <t>VINTUS, LLC (5/10/05)</t>
  </si>
  <si>
    <t>VINUM CELLARS, INC. (5/8/13)</t>
  </si>
  <si>
    <t>VIP WINE &amp; SPIRITS, LTD (2/10/11)</t>
  </si>
  <si>
    <t>VIRTUE HOLDINGS, LLC (3/4/13)</t>
  </si>
  <si>
    <t>VISION WINE &amp; SPIRITS, LLC (6/30/11)</t>
  </si>
  <si>
    <t>VISION WINE BRANDS, LLC (12/18/13)</t>
  </si>
  <si>
    <t>Port Chester, NY</t>
  </si>
  <si>
    <t>VITIS VINIFERA VOODOO, LLC (10/24/13)</t>
  </si>
  <si>
    <t>Periscope Cellars</t>
  </si>
  <si>
    <t>VITIS VINIFERA VOODOO, LLC (5/8/13)</t>
  </si>
  <si>
    <t>VOLCANO VINEYARDS, LLC (5/19/09)</t>
  </si>
  <si>
    <t>Volcano, HI</t>
  </si>
  <si>
    <t>VON STIEHL WINERY, LTD (5/2/06)</t>
  </si>
  <si>
    <t>Algoma, WI</t>
  </si>
  <si>
    <t>VOTTO VINES IMPORTING, INC (6/6/14)</t>
  </si>
  <si>
    <t>Hamden, CT</t>
  </si>
  <si>
    <t>W.G. BEST WEINKELLEREI, INC (5/28/14)</t>
  </si>
  <si>
    <t>Montesquieu Winery</t>
  </si>
  <si>
    <t>W.J. DEUTSCH &amp; SONS</t>
  </si>
  <si>
    <t>WAGNER WINE COMPANY, LLC (6/1/12)</t>
  </si>
  <si>
    <t>WAHLUKE WINE CO,  INC. (10/2/13)</t>
  </si>
  <si>
    <t>Mattawa, WA</t>
  </si>
  <si>
    <t>WARNER VINEYARDS</t>
  </si>
  <si>
    <t>WARNER VINEYARDS, INC (7/24/12)</t>
  </si>
  <si>
    <t>WARNER VINEYARDS, INC. (6/27/13)</t>
  </si>
  <si>
    <t>Marshall, MI</t>
  </si>
  <si>
    <t>WARNER VINEYARDS, INC. (8/13/13)</t>
  </si>
  <si>
    <t>WASHINGTON VINTNERS, LLC (5/27/09)</t>
  </si>
  <si>
    <t>WASSAIL, LLC (10/3/13)</t>
  </si>
  <si>
    <t>MAINE Meade Works</t>
  </si>
  <si>
    <t>WATTLE CREEK WINERY (11/23/11)</t>
  </si>
  <si>
    <t>WEATHERVANE VINEYARDS</t>
  </si>
  <si>
    <t>Bel Lago</t>
  </si>
  <si>
    <t>WEATHERVANE VINEYARDS (5/15/06)</t>
  </si>
  <si>
    <t>WEDELL, MAURICE (5/27/14)</t>
  </si>
  <si>
    <t>Wedell Cellars</t>
  </si>
  <si>
    <t>WEIBEL</t>
  </si>
  <si>
    <t>WEIN-BAUER INC.</t>
  </si>
  <si>
    <t>WELLINGTON VINEYARDS, INC (5/8/13)</t>
  </si>
  <si>
    <t>WELLINGTON VINEYARDS, INC. (6/23/06)</t>
  </si>
  <si>
    <t>WENTE BROS. (5/2/06)</t>
  </si>
  <si>
    <t>WEST COAST WINE PARTNERS, LLC (12/5/12)</t>
  </si>
  <si>
    <t>Valley of the Moon Winery</t>
  </si>
  <si>
    <t>WEST COAST WINE PARTNERS, LLC (12/19/12)</t>
  </si>
  <si>
    <t>WEST WASHTENAW BREWING, LLC (5/28/14)</t>
  </si>
  <si>
    <t>WESTERN SPIRITS BEVERAGE CO, LLC (5/1/12)</t>
  </si>
  <si>
    <t>Wilson, WY</t>
  </si>
  <si>
    <t>WESTFALL WINERY, LLC (10/7/11)</t>
  </si>
  <si>
    <t>Island Winery</t>
  </si>
  <si>
    <t>Hilton Head Island, SC</t>
  </si>
  <si>
    <t>WESTPORT WINERY, LLC (6/20/11)</t>
  </si>
  <si>
    <t>Aberdeen, WA</t>
  </si>
  <si>
    <t>WEYGANDT-METZLER IMPORTING, LTD (4/30/07)</t>
  </si>
  <si>
    <t>Unionville, PA</t>
  </si>
  <si>
    <t>WHEELER WINERY, INC. (5/1/09)</t>
  </si>
  <si>
    <t>WHITE COTTAGE RANCH, LLC (3/7/12)</t>
  </si>
  <si>
    <t>WHITE COTTAGE RANCH, LLC (2/19/09)</t>
  </si>
  <si>
    <t>WHITE OAK VINEYARDS &amp; WINERY, LLC (6/25/14)</t>
  </si>
  <si>
    <t>WHITE PINE WINERY &amp; VINEYARDS, LLC (8/2/10)</t>
  </si>
  <si>
    <t>Lawton, MI</t>
  </si>
  <si>
    <t>WHITE PINE WINERY &amp; VINEYARDS, LLC (8/4/11)</t>
  </si>
  <si>
    <t>WHITE SPACE COMPANIES, LLC (9/19/12)</t>
  </si>
  <si>
    <t>WI, INC. (8/26/09)</t>
  </si>
  <si>
    <t>WIENS CELLAR, LLC (5/6/08)</t>
  </si>
  <si>
    <t>Wiens Family Winery</t>
  </si>
  <si>
    <t>WILDEROTTER WINERY, LLC (9/11/14)</t>
  </si>
  <si>
    <t>WILDWOOD VINEYARD AND WINERY, INC. (10/4/10)</t>
  </si>
  <si>
    <t xml:space="preserve">Sault Sainte Marie, MI  </t>
  </si>
  <si>
    <t>WILLAKENZIE ESTATE, INC (12/11/13)</t>
  </si>
  <si>
    <t>WILLAMETTE VALLEY VINEYARDS, INC (4/17/09)</t>
  </si>
  <si>
    <t>Turner, OR</t>
  </si>
  <si>
    <t>WILLAMETTE VALLEY VINEYARDS, INC. (5/23/08)</t>
  </si>
  <si>
    <t>WILLIAM GRANT &amp; SON</t>
  </si>
  <si>
    <t>Edison, NJ</t>
  </si>
  <si>
    <t>WILLIAM MAGNER, INC. (2/24/04)</t>
  </si>
  <si>
    <t>WILLIAMS &amp; SELYEM, LLC (8/30/06)</t>
  </si>
  <si>
    <t>WILLOW VINEYARDS, INC.</t>
  </si>
  <si>
    <t>WILLOW VINEYARDS, INC. (5/2/06)</t>
  </si>
  <si>
    <t>WILLS WINERY, LLC (9/4/13)</t>
  </si>
  <si>
    <t>Lapeer, MI</t>
  </si>
  <si>
    <t>WILSON CREEK WINERY &amp; VINEYARDS, INC. (10/5/12)</t>
  </si>
  <si>
    <t>WILSON CREEK WINERY &amp; VINEYARDS, INC. (8/24/06)</t>
  </si>
  <si>
    <t>WILSON DANIELS</t>
  </si>
  <si>
    <t>WIND GAP WINES, LLC (9/17/13)</t>
  </si>
  <si>
    <t>WINDACRE WEST, LLC (10/22/09)</t>
  </si>
  <si>
    <t>Merriam Vineyards</t>
  </si>
  <si>
    <t>WINDERLEA WINE COMPANY,  LLC (8/13/14)</t>
  </si>
  <si>
    <t>WINDSOR OAKS, INC. (8/22/12)</t>
  </si>
  <si>
    <t>WINDSOR OAKS, INC. (7/26/12)</t>
  </si>
  <si>
    <t>WINE ADVENTURES, INC.</t>
  </si>
  <si>
    <t>West Des Moines, IA</t>
  </si>
  <si>
    <t>WINE AGENCIES, INC (6/7/07)</t>
  </si>
  <si>
    <t>WINE BRIDGE IMPORTS, INC. (5/11/11)</t>
  </si>
  <si>
    <t>Davis, CA</t>
  </si>
  <si>
    <t>WINE BRIDGE IMPORTS, INC (10/22/14)</t>
  </si>
  <si>
    <t>WINE BY JOE, LLC (1/21/14)</t>
  </si>
  <si>
    <t>WINE COUNTRY INTERNATIONAL, INC. (8/8/12)</t>
  </si>
  <si>
    <t>Wine Twist</t>
  </si>
  <si>
    <t>WINE CREEK, LLC (2/12/09)</t>
  </si>
  <si>
    <t>WINE GROUP</t>
  </si>
  <si>
    <t>Ripon, CA</t>
  </si>
  <si>
    <t>WINE GROUP (3/31/11)</t>
  </si>
  <si>
    <t>Concannon Vineyard</t>
  </si>
  <si>
    <t>WINE HOOLIGANS, LLC (6/10/14)</t>
  </si>
  <si>
    <t>WINE IMPORTERS</t>
  </si>
  <si>
    <t>WINE IN-MOTION, LLC (4/1/14)</t>
  </si>
  <si>
    <t>WINE OF JAPAN</t>
  </si>
  <si>
    <t>Pompton Plains, NJ</t>
  </si>
  <si>
    <t>WINE ROAD VINTNERS, LLC (3/17/08)</t>
  </si>
  <si>
    <t>Ponte Winery</t>
  </si>
  <si>
    <t>WINE SERVICES</t>
  </si>
  <si>
    <t>WINE TRADITIONS, LTD (3/24/11)</t>
  </si>
  <si>
    <t>Falls Church, VA</t>
  </si>
  <si>
    <t>WINEBOW INC.</t>
  </si>
  <si>
    <t>Montvale, NJ</t>
  </si>
  <si>
    <t>WINEGREETING.COM, INC. (10/4/12)</t>
  </si>
  <si>
    <t>Valley Center, CA</t>
  </si>
  <si>
    <t>WINEPLAYGROUND.COM, INC. (5/4/12)</t>
  </si>
  <si>
    <t>WINERIES &amp; SELECT PRODUCTS, LLC (7/8/11)</t>
  </si>
  <si>
    <t>Aviva Vino</t>
  </si>
  <si>
    <t>WINERY/BLACK STAR FARMS</t>
  </si>
  <si>
    <t>WINERY/BLACK STAR FARMS (5/2/06)</t>
  </si>
  <si>
    <t>WINERY/BLACK STAR FARM-TC (10/11/07)</t>
  </si>
  <si>
    <t>WINERY DIRECT, LLC (11/8/11)</t>
  </si>
  <si>
    <t>Lawrence, KS</t>
  </si>
  <si>
    <t>WINERY EXCHANGE, INC.</t>
  </si>
  <si>
    <t>WINES OF FRANCE, INC. (10/28/04)</t>
  </si>
  <si>
    <t>Watchung, NJ</t>
  </si>
  <si>
    <t>WINES UNLIMITED, INC (4/28/10)</t>
  </si>
  <si>
    <t>Eddystone, PA</t>
  </si>
  <si>
    <t>WINESELLERS LTD.</t>
  </si>
  <si>
    <t>Skokie IL</t>
  </si>
  <si>
    <t>WINSIDE USA, INC. (5/1/12)</t>
  </si>
  <si>
    <t>WINSIDE USA, INC. (5/1/14)</t>
  </si>
  <si>
    <t>WISHNEV, SANFORD (2/12/13)</t>
  </si>
  <si>
    <t>Walnut Creek, CA</t>
  </si>
  <si>
    <t>WITCH'S HAT BREWING CO, LLC (12/7/11)</t>
  </si>
  <si>
    <t>WOLCOTT ORCHARD &amp; CIDER MILL (5/8/08)</t>
  </si>
  <si>
    <t>Mount Morris, MI</t>
  </si>
  <si>
    <t>WOLCOTT ORCHARD &amp; CIDER MILL (9/19/08)</t>
  </si>
  <si>
    <t>WOLFF VINEYARDS, LLC (5/1/07)</t>
  </si>
  <si>
    <t>WOMEN OF THE VINE, LLC (5/2/13)</t>
  </si>
  <si>
    <t>WOODRUFF, WILLIAM H (10/14/11)</t>
  </si>
  <si>
    <t>Chloe</t>
  </si>
  <si>
    <t>WOODSON WINES, LLC (8/26/09)</t>
  </si>
  <si>
    <t>Charles Woodson Wines</t>
  </si>
  <si>
    <t>WOODWARD CANYON WINERY, INC. (5/2/06)</t>
  </si>
  <si>
    <t>Touchet, WA</t>
  </si>
  <si>
    <t>WORLDWIDE CELLARS, INC. (1/15/09)</t>
  </si>
  <si>
    <t>WS SELECTIONS, LLC (5/30/13)</t>
  </si>
  <si>
    <t>WWRD, INC. (5/30/13)</t>
  </si>
  <si>
    <t>Wines West</t>
  </si>
  <si>
    <t>WYNCROFT, LLC-Apr '03 new</t>
  </si>
  <si>
    <t>YORKVILLE CELLARS, INC. (5/2/06)</t>
  </si>
  <si>
    <t>ZANOTTI IMPORTS, LLC (7/15/10)</t>
  </si>
  <si>
    <t>ZD WINES, LLC (8/22/06)</t>
  </si>
  <si>
    <t>ZEPALTAS WINES, LLC (12/19/11)</t>
  </si>
  <si>
    <t>ZERBA GROUP, LLC (10/26/07)</t>
  </si>
  <si>
    <t>ZIDIAN IMPORT, INC (5/13/10)</t>
  </si>
  <si>
    <t>Youngstown, OH</t>
  </si>
  <si>
    <t>ZMARZLY ENTERPRISES, LLC (12/11/13)</t>
  </si>
  <si>
    <t>Albertina Wine Cellars</t>
  </si>
  <si>
    <t>ZONIN U.S.A., INC. (11/14/03)</t>
  </si>
  <si>
    <t>ZPIZ, INC (5/1/14)</t>
  </si>
  <si>
    <t>TOTAL DECEMBER PAYMENTS</t>
  </si>
  <si>
    <t>dirshp</t>
  </si>
  <si>
    <t>1-800 WINESHOP.COM, INC-1ST Qtr '14 shortage</t>
  </si>
  <si>
    <t>4FRONT IMPORTS-maY '14 REPORT</t>
  </si>
  <si>
    <t>4FRONT IMPORTS-JuN '14 report</t>
  </si>
  <si>
    <t>4FRONT IMPORTS-Jul '14 report</t>
  </si>
  <si>
    <t>a tres vite-Jul '14 late charge</t>
  </si>
  <si>
    <t>AEROVIN, LLC-Jun '14 reportr</t>
  </si>
  <si>
    <t>AEROVING, LLC-Jun '14 late charge</t>
  </si>
  <si>
    <t>AEROVIN, LLC-Jul  '14REPORT</t>
  </si>
  <si>
    <t>AEROVIN, LLC-Jul  '14 late charge</t>
  </si>
  <si>
    <t>ALLIANCE BEVERAGE-Aug '14 not lic'd</t>
  </si>
  <si>
    <t>AMERICAL BEVERAGE GROUP-Aug '14 not lic'd</t>
  </si>
  <si>
    <t>AMERICAN BEVERAGE-Mar '14 shortage</t>
  </si>
  <si>
    <t>AMERICAN BEVERAGE-aPR '14 shortage</t>
  </si>
  <si>
    <t>ARBOR CREST WINE-Aug '14 not lic'd</t>
  </si>
  <si>
    <t>ARIZONA STRONGHOLD VINEYARDS-Aug '14 not lic'd</t>
  </si>
  <si>
    <t>BARREL 27 WINE CO-May '14 REPORT</t>
  </si>
  <si>
    <t>BARREL 27 WINE CO-May '14 late charge</t>
  </si>
  <si>
    <t>BEDFORD BRANDS-Jun '14 tax pmt</t>
  </si>
  <si>
    <t>BEDFORD BRANDS-JuL '14 tax pmt</t>
  </si>
  <si>
    <t>BEDFORD BRANDS-Jul '14 late charge</t>
  </si>
  <si>
    <t>BRYANT VINEYARDS-1ST Qtr '14 shortage</t>
  </si>
  <si>
    <t>BRAZOS WINE IMPORTS-Aug '14 not lic'd</t>
  </si>
  <si>
    <t>C AND C WINE-1ST Qtr '14 shortage</t>
  </si>
  <si>
    <t>CALLOWCO-May ';14 tax pmt</t>
  </si>
  <si>
    <t>CALLOWCO-May ';14 LATE CHARGE</t>
  </si>
  <si>
    <t>CANA'S FEAST WINERY-1ST Qtr '14 shortage</t>
  </si>
  <si>
    <t>CELLARS INTERNATIONAL-Jul '14 report</t>
  </si>
  <si>
    <t>CHARLES NEAL SELECTIONS-Jul '14 late charge</t>
  </si>
  <si>
    <t>CHATEAU DIANA-Apr '14 shortage</t>
  </si>
  <si>
    <t>CLIFF CREEK WINERY-Oct '13 report</t>
  </si>
  <si>
    <t>CROWN POINT WINERY-Jul '14 report</t>
  </si>
  <si>
    <t>CROWN POINT WINERY-Jul '14 late charge</t>
  </si>
  <si>
    <t>DANIEL GEHRS-2ND QTR '14 LATE CHARGE</t>
  </si>
  <si>
    <t>DARIOUSH KHALEDI WINERY-1ST Qtr '14 shortage</t>
  </si>
  <si>
    <t>DEIS, KENNETH-2ND Qtr '14 late charge</t>
  </si>
  <si>
    <t>DIAGEO CHATEAU ESTATES-2ND Qtr '14 report</t>
  </si>
  <si>
    <t>DIAGEO CHATEAU ESTATES-1ST Qtr '14 shortage</t>
  </si>
  <si>
    <t>DOMAINE CARNEROS-1ST Qtr '14 shortage</t>
  </si>
  <si>
    <t>DOMAINE SELECT -Mar '14 late charge</t>
  </si>
  <si>
    <t>EAGLE EYE IMPORTS-Jul '14 report</t>
  </si>
  <si>
    <t>EVERGREEN WINERY-Jul '14 late charge</t>
  </si>
  <si>
    <t>FILINI WINE CO-Aug '14 not lic'd</t>
  </si>
  <si>
    <t>FRANK-LIN DISTILLERS-Aug '14 not licd'</t>
  </si>
  <si>
    <t>FREDERICK WILDMAN-Jul '14 re[port</t>
  </si>
  <si>
    <t>FREDERICK WILDMAN-Jul '14 late charge</t>
  </si>
  <si>
    <t>GMIC VINEYARDS-2ND Qtr '14 late charge</t>
  </si>
  <si>
    <t xml:space="preserve"> NOT LICD</t>
  </si>
  <si>
    <t>GOPOUH-Jan-Jul '14 not lic'd</t>
  </si>
  <si>
    <t>GORALSKI ENTERPRISES-FEB '14 REPORT</t>
  </si>
  <si>
    <t>GORALSKI ENTERPRISES-FEB '14 late charge</t>
  </si>
  <si>
    <t>GORALSKI ENTERPRISES-MAR '14 REPORT</t>
  </si>
  <si>
    <t>GORALSKI ENTERPRISES-MAR '14 late charge</t>
  </si>
  <si>
    <t>GORALSKI ENTERPRISES-APR '14 REPORT</t>
  </si>
  <si>
    <t>GORALSKI ENTERPRISES-APR '14 late charge</t>
  </si>
  <si>
    <t>GORALSKI ENTERPRISES-MAY '14 REPORT</t>
  </si>
  <si>
    <t>GORALSKI ENTERPRISES-MAY '14 late charge</t>
  </si>
  <si>
    <t>GORALSKI ENTERPRISES-JuN '14 REPORT</t>
  </si>
  <si>
    <t>GORALSKI ENTERPRISES-JuN '14 late charge</t>
  </si>
  <si>
    <t>GORALSKI ENTERPRISES-Jul '14 REPORT</t>
  </si>
  <si>
    <t>GORALSKI ENTERPRISES-Jul '14 late charge</t>
  </si>
  <si>
    <t>GORALSKI ENTERPRISES-Feb-Jul '14 interest</t>
  </si>
  <si>
    <t>GREEN BARN WINERY-Jul '14 report</t>
  </si>
  <si>
    <t>GREEN BARN WINERY-Jul '14 late charge</t>
  </si>
  <si>
    <t>GRIFFIN BEVERAGE-Aug '14 not lic'd</t>
  </si>
  <si>
    <t>HDD, LLC-Jun '14 report</t>
  </si>
  <si>
    <t>HDD, LLC-Jun '14 late charge</t>
  </si>
  <si>
    <t>HDD, LLC-Jul '14 report</t>
  </si>
  <si>
    <t>HAND PICKED SELECTIONS-Jul '14 late charge</t>
  </si>
  <si>
    <t>HARBOR HILL-Jul '14 add'l</t>
  </si>
  <si>
    <t>HESS COLLECTION-Apr '14 shortage</t>
  </si>
  <si>
    <t>INVESTORS OF AMERICA-1ST Qtr '14 shortage</t>
  </si>
  <si>
    <t>JEFF GORDON CELLARS-2ND Qtr '14 late charge</t>
  </si>
  <si>
    <t>JERICHO CANYON VINEYARDS-Aug '14 late charge</t>
  </si>
  <si>
    <t>JOTO SAKE-Jul '14 late charge</t>
  </si>
  <si>
    <t>KESWICK WINERY-2ND Qtr '14 report</t>
  </si>
  <si>
    <t>KRUPP BROTHERS-MAY '14 RE[PRT</t>
  </si>
  <si>
    <t>KRUPP BROTHERS-Jun '14 report</t>
  </si>
  <si>
    <t>KRUPP BROTHERS-Jul '14 report</t>
  </si>
  <si>
    <t>LANGDON SHIVERICK-Mar '14 shortage</t>
  </si>
  <si>
    <t>LAV-COR AGR-Jun '14 report</t>
  </si>
  <si>
    <t>LAV-COR AGR-MAR/Jun '14 late charge</t>
  </si>
  <si>
    <t>LAWTON RIDGE-Jul '14 tax pmt</t>
  </si>
  <si>
    <t>LAWTON RIDGE-Jul '14 late charge</t>
  </si>
  <si>
    <t>LIU, BRUCE-Jun'Jul '14 late charge</t>
  </si>
  <si>
    <t>MADRIGAL FAMILY WINERY-1ST Qtr '14 shortage</t>
  </si>
  <si>
    <t>MARKHAM VINEYARDS-1ST Qtr '14 shortage</t>
  </si>
  <si>
    <t>MELVILLE WINERY-1ST Qtrr '14 shortage</t>
  </si>
  <si>
    <t>MEYER CELLARS-Jul '14 late charge</t>
  </si>
  <si>
    <t>MICHIGAN IMPORT EXPORT-Oct '13 feb/mar '14 late charge</t>
  </si>
  <si>
    <t>MIONETTO USA-Jul '14 late charge</t>
  </si>
  <si>
    <t>MISTY OAKS VINEYARDS-Aug '14 not lic'd</t>
  </si>
  <si>
    <t>MONT ST JOHN CELLARS-Aug '14 late charge</t>
  </si>
  <si>
    <t>MOSBY WINERY-1ST Qter '14 shortage</t>
  </si>
  <si>
    <t>MUTUAL WHOLESALE-Jul '14 tax pmt</t>
  </si>
  <si>
    <t>MUTUAL WHOLESALE-Jul '14 LATE CHARGE</t>
  </si>
  <si>
    <t>NAKED WINERY-Jun '14 late charge</t>
  </si>
  <si>
    <t>NEW MEXICO WINERIES-Feb '14 add'l-ls letter</t>
  </si>
  <si>
    <t>NEW MEXICO WINERIES-APR '14 SHORTAGE</t>
  </si>
  <si>
    <t>NEW YORK MUTUAL TRADING-Jul '14 report</t>
  </si>
  <si>
    <t>NICHE IMPORT CO-Jul '14 report</t>
  </si>
  <si>
    <t>NICHE IMPORT CO-Jul 14 late charge</t>
  </si>
  <si>
    <t>NW AWG-Mar '14 shortage</t>
  </si>
  <si>
    <t>O'NEILL BEVERAGES-Jul '14 report</t>
  </si>
  <si>
    <t>OLD SHORE VINEYARDS-Jul '14 report</t>
  </si>
  <si>
    <t>OLD SHORE VINEYARDS-Jul '14 LATE CHARGE</t>
  </si>
  <si>
    <t>ORIN SWIFT CELLARS-1ST Qtr '14 shortage</t>
  </si>
  <si>
    <t>ORVINO IMPORTS-Apr '14 shortage</t>
  </si>
  <si>
    <t>PACIFIC RIM WINEMAKERS-1ST Qtr '14 shortage</t>
  </si>
  <si>
    <t>PATTON, DENNIS-Jul '14 tax pmt</t>
  </si>
  <si>
    <t>PATTON, DENNIS-Jul '14 late charge</t>
  </si>
  <si>
    <t>PAW PAW WINE DISTRIBUTORS-Jan '14 add'l-ls letter</t>
  </si>
  <si>
    <t>PINE RIDGE WINERY-1ST Qtr '14 shortage</t>
  </si>
  <si>
    <t>PLEASANT HOUSE THREE OAKS-Jul '14 late charge</t>
  </si>
  <si>
    <t>POSSMANN NORTH AMERICA-Feb '14 shrotage</t>
  </si>
  <si>
    <t>PRECEPT BRANDS-Feb '14 shortage</t>
  </si>
  <si>
    <t>PREMIUM PORT WINES-Jul '14 report</t>
  </si>
  <si>
    <t>PROSPERO WINERY-Feb-Jul '14 late charge</t>
  </si>
  <si>
    <t>R.H, KEENAN-Aug 14 not lic'd</t>
  </si>
  <si>
    <t>R. L. TRILLIUM-Jul '14 report</t>
  </si>
  <si>
    <t>R. L. TRILLIUM -Jul '14 alte charge</t>
  </si>
  <si>
    <t>RARE ENDS, INC-Feb '14 shortage</t>
  </si>
  <si>
    <t>RED MARES WINES-2ND Qtr '14 late charge</t>
  </si>
  <si>
    <t>REGUSCI WINERY-1ST Qtr '14 shortage</t>
  </si>
  <si>
    <t>REISAXHER, GERHARD-Jun 14 late charge</t>
  </si>
  <si>
    <t>RKM WINES, LLC-2ND Qtr '14 report</t>
  </si>
  <si>
    <t>RKM WINES, LLC-2ND Qtr '14 late charge</t>
  </si>
  <si>
    <t>ROBINETTE'S INC-Jul '14 late charge</t>
  </si>
  <si>
    <t>ROMBAUER VINEYARDS-1ST Qtr '14 shortage</t>
  </si>
  <si>
    <t>ROUND POND ESTATE-1ST Qtr '14 shortage</t>
  </si>
  <si>
    <t>SANDHILL C RANE-Jul '14 report</t>
  </si>
  <si>
    <t>SANFORD WINERY-1ST Qtr '14 shortage</t>
  </si>
  <si>
    <t>SANGLIER SELECTIONS-Jul '14 late charge</t>
  </si>
  <si>
    <t>SCHUG WINERY-1ST Qtr '14 shortage</t>
  </si>
  <si>
    <t>SHAFER VINEYARDS-1ST Qtr '14 shortage</t>
  </si>
  <si>
    <t>SHANNON RIDGE-Apr '14 add'l-ls letter</t>
  </si>
  <si>
    <t>SHERIDAN VINEYARD-May '14 report</t>
  </si>
  <si>
    <t>SHERIDAN VINEYARD-Jun '14 report</t>
  </si>
  <si>
    <t>SHERIDAN VINEYARD-Jul '14 report</t>
  </si>
  <si>
    <t>SIETSEMA-Jul '14 report</t>
  </si>
  <si>
    <t>SIETSEMA-Jul '14 late charge</t>
  </si>
  <si>
    <t>SILVER OAK CELLARS-Nov '13 shoratge</t>
  </si>
  <si>
    <t>SINE QUA NON-1ST Qtr '14 shortage</t>
  </si>
  <si>
    <t>SOKOL BLOSSER-1ST Qtr '14 shortage</t>
  </si>
  <si>
    <t>SOUTHERN STARZ-Mar '14 shortage</t>
  </si>
  <si>
    <t>SPANOS BERBERIAN-1ST Qtr '14 shortage</t>
  </si>
  <si>
    <t>STORYBOOK MOUNTAIN-1ST Qtr '14 shortage</t>
  </si>
  <si>
    <t>STRYKER SONOMA WINERY-1ST Qtr '14 shortage</t>
  </si>
  <si>
    <t>SUNSERI WINE COMPANY-2ND Qtr '14 late charge</t>
  </si>
  <si>
    <t>SWIRL  ENTERPRISES-Jul '14 late charge</t>
  </si>
  <si>
    <t>TC VINEYARDS-Jul '14 report</t>
  </si>
  <si>
    <t>TERRA BLANCA VINTNERS-1ST Qtr '14 shortage</t>
  </si>
  <si>
    <t>THE COOPER SPIRITS-Aug '14 not lcid'</t>
  </si>
  <si>
    <t>THIENOT USA-Feb '14 add'l-lsl etter</t>
  </si>
  <si>
    <t>TREASURY WINE-1ST QTR '14 SHORTAGE</t>
  </si>
  <si>
    <t>UNRULY WINE-Aug '14 late charge</t>
  </si>
  <si>
    <t>USA WINE WEST-Dec '13 add'l-ls letter</t>
  </si>
  <si>
    <t>VALKENBURG-Jul '14 report</t>
  </si>
  <si>
    <t>VIATUS,LLC-Jul '14 report</t>
  </si>
  <si>
    <t>VIATUS, LLC-Jul '14 late charge</t>
  </si>
  <si>
    <t>VINEYARD BRANDS-Jun/Jul '14 late charge</t>
  </si>
  <si>
    <t>VENTANA VINTNERS, LLC-1ST Qtr '14 shortage</t>
  </si>
  <si>
    <t>VERITAS AGENTS-Mar '14 shortage</t>
  </si>
  <si>
    <t>VINTAGE '59 IMPORTS-Apr '14 add'l- ls letter</t>
  </si>
  <si>
    <t>WHITE OAK VINEYARDS-Jul '14 report</t>
  </si>
  <si>
    <t>WG BEST WEINKELLEIREI-Jul '14 report</t>
  </si>
  <si>
    <t>WILLS WINERY, LLC-Jul '14 report</t>
  </si>
  <si>
    <t>WILLS WINERY, LLC-Jul '14 LATE CHARGE</t>
  </si>
  <si>
    <t>WILSON DANIELS-Mar '14 shortage</t>
  </si>
  <si>
    <t>WINE TRADITIONS-Jul '14 report</t>
  </si>
  <si>
    <t>WINECRAFT-Aug '14 not lic'd</t>
  </si>
  <si>
    <t>WINEGRETING.COM, INC-2ND Qtr '14 late charge</t>
  </si>
  <si>
    <t>WOODBERRY WINES-Apr '14 add'l-ls 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</si>
</sst>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mm/dd/yy"/>
    <numFmt numFmtId="165" formatCode="0.000"/>
    <numFmt numFmtId="166" formatCode="#,##0.000_);\(#,##0.000\)"/>
    <numFmt numFmtId="167" formatCode="#,##0.00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165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4" fontId="0" fillId="0" borderId="0" xfId="0" applyNumberFormat="1" applyFill="1"/>
    <xf numFmtId="165" fontId="0" fillId="0" borderId="0" xfId="0" applyNumberFormat="1" applyFill="1"/>
    <xf numFmtId="0" fontId="0" fillId="0" borderId="0" xfId="0" applyFill="1"/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4" fontId="0" fillId="0" borderId="0" xfId="0" applyNumberFormat="1" applyFont="1"/>
    <xf numFmtId="4" fontId="0" fillId="0" borderId="0" xfId="0" applyNumberFormat="1" applyFont="1" applyFill="1"/>
    <xf numFmtId="165" fontId="0" fillId="0" borderId="0" xfId="0" applyNumberFormat="1" applyFont="1"/>
    <xf numFmtId="0" fontId="0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2" borderId="0" xfId="0" applyFill="1" applyBorder="1" applyAlignment="1">
      <alignment horizontal="left"/>
    </xf>
    <xf numFmtId="4" fontId="0" fillId="0" borderId="0" xfId="0" applyNumberFormat="1" applyBorder="1"/>
    <xf numFmtId="4" fontId="0" fillId="0" borderId="2" xfId="0" applyNumberFormat="1" applyBorder="1"/>
    <xf numFmtId="165" fontId="0" fillId="0" borderId="3" xfId="0" applyNumberFormat="1" applyBorder="1"/>
    <xf numFmtId="0" fontId="0" fillId="0" borderId="0" xfId="0" applyBorder="1"/>
    <xf numFmtId="44" fontId="2" fillId="0" borderId="0" xfId="1" applyFont="1"/>
    <xf numFmtId="166" fontId="2" fillId="0" borderId="0" xfId="1" applyNumberFormat="1" applyFont="1"/>
    <xf numFmtId="14" fontId="0" fillId="0" borderId="0" xfId="0" applyNumberFormat="1"/>
    <xf numFmtId="0" fontId="0" fillId="0" borderId="3" xfId="0" applyBorder="1"/>
    <xf numFmtId="167" fontId="2" fillId="0" borderId="0" xfId="0" applyNumberFormat="1" applyFont="1"/>
    <xf numFmtId="0" fontId="4" fillId="0" borderId="0" xfId="2" applyAlignment="1">
      <alignment horizontal="center"/>
    </xf>
    <xf numFmtId="0" fontId="2" fillId="0" borderId="0" xfId="2" applyFont="1" applyAlignment="1">
      <alignment horizontal="center"/>
    </xf>
    <xf numFmtId="0" fontId="4" fillId="0" borderId="0" xfId="2"/>
    <xf numFmtId="4" fontId="4" fillId="0" borderId="0" xfId="2" applyNumberFormat="1" applyAlignment="1">
      <alignment horizontal="right"/>
    </xf>
    <xf numFmtId="4" fontId="4" fillId="0" borderId="0" xfId="2" applyNumberFormat="1"/>
    <xf numFmtId="4" fontId="2" fillId="0" borderId="0" xfId="2" applyNumberFormat="1" applyFont="1" applyAlignment="1">
      <alignment horizontal="center"/>
    </xf>
    <xf numFmtId="4" fontId="2" fillId="0" borderId="1" xfId="2" applyNumberFormat="1" applyFont="1" applyBorder="1" applyAlignment="1">
      <alignment horizontal="center"/>
    </xf>
    <xf numFmtId="167" fontId="4" fillId="0" borderId="0" xfId="2" applyNumberFormat="1"/>
    <xf numFmtId="4" fontId="2" fillId="0" borderId="0" xfId="2" applyNumberFormat="1" applyFont="1" applyBorder="1" applyAlignment="1">
      <alignment horizontal="center"/>
    </xf>
    <xf numFmtId="167" fontId="2" fillId="0" borderId="0" xfId="2" applyNumberFormat="1" applyFont="1" applyAlignment="1">
      <alignment horizontal="center"/>
    </xf>
    <xf numFmtId="0" fontId="2" fillId="0" borderId="2" xfId="2" applyFont="1" applyBorder="1" applyAlignment="1">
      <alignment horizontal="center"/>
    </xf>
    <xf numFmtId="4" fontId="2" fillId="0" borderId="2" xfId="2" applyNumberFormat="1" applyFont="1" applyBorder="1" applyAlignment="1">
      <alignment horizontal="center"/>
    </xf>
    <xf numFmtId="4" fontId="2" fillId="0" borderId="4" xfId="2" applyNumberFormat="1" applyFont="1" applyBorder="1" applyAlignment="1">
      <alignment horizontal="center"/>
    </xf>
    <xf numFmtId="167" fontId="2" fillId="0" borderId="0" xfId="2" quotePrefix="1" applyNumberFormat="1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1" fillId="0" borderId="0" xfId="2" applyFont="1" applyAlignment="1">
      <alignment horizontal="center"/>
    </xf>
    <xf numFmtId="0" fontId="1" fillId="0" borderId="0" xfId="2" applyFont="1" applyAlignment="1">
      <alignment horizontal="left"/>
    </xf>
    <xf numFmtId="0" fontId="1" fillId="0" borderId="0" xfId="2" applyFont="1"/>
    <xf numFmtId="0" fontId="2" fillId="0" borderId="0" xfId="2" applyFont="1" applyFill="1" applyAlignment="1">
      <alignment horizontal="center"/>
    </xf>
    <xf numFmtId="0" fontId="2" fillId="0" borderId="0" xfId="2" applyFont="1" applyFill="1" applyAlignment="1">
      <alignment horizontal="left"/>
    </xf>
    <xf numFmtId="0" fontId="1" fillId="0" borderId="0" xfId="2" applyFont="1" applyFill="1" applyAlignment="1">
      <alignment horizontal="center"/>
    </xf>
    <xf numFmtId="0" fontId="1" fillId="0" borderId="0" xfId="2" applyFont="1" applyFill="1" applyAlignment="1">
      <alignment horizontal="left"/>
    </xf>
    <xf numFmtId="0" fontId="2" fillId="0" borderId="0" xfId="2" applyFont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4" fillId="0" borderId="0" xfId="2" applyAlignment="1">
      <alignment horizontal="left"/>
    </xf>
    <xf numFmtId="0" fontId="4" fillId="0" borderId="0" xfId="2" applyFill="1" applyAlignment="1">
      <alignment horizontal="center"/>
    </xf>
    <xf numFmtId="0" fontId="4" fillId="0" borderId="0" xfId="2" applyFill="1" applyAlignment="1">
      <alignment horizontal="left"/>
    </xf>
    <xf numFmtId="0" fontId="2" fillId="0" borderId="0" xfId="2" applyFont="1" applyFill="1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1" fillId="0" borderId="0" xfId="2" applyFont="1" applyBorder="1" applyAlignment="1">
      <alignment horizontal="left"/>
    </xf>
    <xf numFmtId="0" fontId="2" fillId="0" borderId="0" xfId="2" applyFont="1" applyBorder="1" applyAlignment="1">
      <alignment horizontal="left"/>
    </xf>
    <xf numFmtId="0" fontId="1" fillId="4" borderId="0" xfId="2" applyFont="1" applyFill="1" applyBorder="1" applyAlignment="1">
      <alignment horizontal="center"/>
    </xf>
    <xf numFmtId="0" fontId="1" fillId="4" borderId="0" xfId="2" applyFont="1" applyFill="1" applyBorder="1" applyAlignment="1">
      <alignment horizontal="left"/>
    </xf>
    <xf numFmtId="0" fontId="4" fillId="4" borderId="0" xfId="2" applyFill="1" applyBorder="1" applyAlignment="1">
      <alignment horizontal="center"/>
    </xf>
    <xf numFmtId="0" fontId="4" fillId="4" borderId="0" xfId="2" applyFill="1" applyBorder="1" applyAlignment="1">
      <alignment horizontal="left"/>
    </xf>
    <xf numFmtId="0" fontId="4" fillId="0" borderId="0" xfId="2" applyBorder="1" applyAlignment="1">
      <alignment horizontal="left"/>
    </xf>
    <xf numFmtId="0" fontId="4" fillId="0" borderId="0" xfId="2" applyBorder="1" applyAlignment="1">
      <alignment horizontal="center"/>
    </xf>
    <xf numFmtId="4" fontId="4" fillId="0" borderId="0" xfId="2" applyNumberFormat="1" applyBorder="1"/>
    <xf numFmtId="0" fontId="2" fillId="4" borderId="0" xfId="2" applyFont="1" applyFill="1" applyAlignment="1">
      <alignment horizontal="center"/>
    </xf>
    <xf numFmtId="0" fontId="2" fillId="4" borderId="0" xfId="2" applyFont="1" applyFill="1" applyAlignment="1">
      <alignment horizontal="left"/>
    </xf>
    <xf numFmtId="0" fontId="1" fillId="4" borderId="0" xfId="2" applyFont="1" applyFill="1" applyAlignment="1">
      <alignment horizontal="center"/>
    </xf>
    <xf numFmtId="0" fontId="1" fillId="4" borderId="0" xfId="2" applyFont="1" applyFill="1" applyAlignment="1">
      <alignment horizontal="left"/>
    </xf>
    <xf numFmtId="0" fontId="2" fillId="4" borderId="0" xfId="2" applyFont="1" applyFill="1" applyBorder="1" applyAlignment="1">
      <alignment horizontal="center"/>
    </xf>
    <xf numFmtId="0" fontId="2" fillId="4" borderId="0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center"/>
    </xf>
    <xf numFmtId="0" fontId="1" fillId="5" borderId="0" xfId="2" applyFont="1" applyFill="1" applyBorder="1" applyAlignment="1">
      <alignment horizontal="center"/>
    </xf>
    <xf numFmtId="0" fontId="1" fillId="5" borderId="0" xfId="2" applyFont="1" applyFill="1" applyBorder="1" applyAlignment="1">
      <alignment horizontal="left"/>
    </xf>
    <xf numFmtId="0" fontId="4" fillId="4" borderId="0" xfId="2" applyFill="1" applyAlignment="1">
      <alignment horizontal="center"/>
    </xf>
    <xf numFmtId="0" fontId="4" fillId="3" borderId="0" xfId="2" applyFill="1" applyAlignment="1">
      <alignment horizontal="center"/>
    </xf>
    <xf numFmtId="0" fontId="4" fillId="3" borderId="0" xfId="2" applyFill="1" applyAlignment="1">
      <alignment horizontal="left"/>
    </xf>
    <xf numFmtId="0" fontId="4" fillId="4" borderId="0" xfId="2" applyFill="1" applyAlignment="1">
      <alignment horizontal="left"/>
    </xf>
    <xf numFmtId="0" fontId="4" fillId="5" borderId="0" xfId="2" applyFill="1" applyAlignment="1">
      <alignment horizontal="center"/>
    </xf>
    <xf numFmtId="0" fontId="4" fillId="5" borderId="0" xfId="2" applyFill="1" applyAlignment="1">
      <alignment horizontal="left"/>
    </xf>
    <xf numFmtId="0" fontId="4" fillId="0" borderId="0" xfId="2" applyFill="1" applyBorder="1" applyAlignment="1">
      <alignment horizontal="center"/>
    </xf>
    <xf numFmtId="0" fontId="4" fillId="0" borderId="0" xfId="2" applyFill="1" applyBorder="1" applyAlignment="1">
      <alignment horizontal="left"/>
    </xf>
    <xf numFmtId="0" fontId="1" fillId="6" borderId="0" xfId="2" applyFont="1" applyFill="1" applyAlignment="1">
      <alignment horizontal="center"/>
    </xf>
    <xf numFmtId="0" fontId="1" fillId="6" borderId="0" xfId="2" applyFont="1" applyFill="1" applyAlignment="1">
      <alignment horizontal="left"/>
    </xf>
    <xf numFmtId="164" fontId="2" fillId="0" borderId="0" xfId="2" applyNumberFormat="1" applyFont="1" applyAlignment="1">
      <alignment horizontal="left"/>
    </xf>
    <xf numFmtId="0" fontId="4" fillId="0" borderId="0" xfId="2" applyFill="1"/>
    <xf numFmtId="0" fontId="2" fillId="0" borderId="0" xfId="2" applyFont="1" applyFill="1"/>
    <xf numFmtId="0" fontId="4" fillId="0" borderId="0" xfId="2" applyFill="1" applyBorder="1"/>
    <xf numFmtId="0" fontId="1" fillId="4" borderId="0" xfId="2" applyFont="1" applyFill="1"/>
    <xf numFmtId="0" fontId="4" fillId="0" borderId="0" xfId="2" applyFont="1" applyFill="1" applyBorder="1"/>
    <xf numFmtId="0" fontId="2" fillId="0" borderId="0" xfId="2" applyFont="1" applyFill="1" applyBorder="1"/>
    <xf numFmtId="0" fontId="1" fillId="0" borderId="0" xfId="2" applyFont="1" applyFill="1" applyBorder="1"/>
    <xf numFmtId="0" fontId="4" fillId="4" borderId="0" xfId="2" applyFill="1"/>
    <xf numFmtId="0" fontId="1" fillId="7" borderId="0" xfId="2" applyFont="1" applyFill="1" applyAlignment="1">
      <alignment horizontal="center"/>
    </xf>
    <xf numFmtId="0" fontId="1" fillId="7" borderId="0" xfId="2" applyFont="1" applyFill="1" applyAlignment="1">
      <alignment horizontal="left"/>
    </xf>
    <xf numFmtId="0" fontId="2" fillId="0" borderId="0" xfId="2" applyFont="1" applyFill="1" applyBorder="1" applyAlignment="1"/>
    <xf numFmtId="0" fontId="1" fillId="0" borderId="0" xfId="2" applyFont="1" applyFill="1"/>
    <xf numFmtId="0" fontId="4" fillId="5" borderId="0" xfId="2" applyFill="1"/>
    <xf numFmtId="0" fontId="4" fillId="3" borderId="0" xfId="2" applyFill="1"/>
    <xf numFmtId="0" fontId="2" fillId="0" borderId="0" xfId="2" applyFont="1" applyAlignment="1"/>
    <xf numFmtId="0" fontId="1" fillId="0" borderId="0" xfId="2" applyFont="1" applyAlignment="1"/>
    <xf numFmtId="0" fontId="1" fillId="0" borderId="0" xfId="2" applyFont="1" applyFill="1" applyBorder="1" applyAlignment="1"/>
    <xf numFmtId="0" fontId="4" fillId="4" borderId="0" xfId="2" applyFill="1" applyBorder="1"/>
    <xf numFmtId="0" fontId="4" fillId="4" borderId="0" xfId="2" applyFont="1" applyFill="1" applyBorder="1"/>
    <xf numFmtId="0" fontId="2" fillId="4" borderId="0" xfId="2" applyFont="1" applyFill="1"/>
    <xf numFmtId="0" fontId="1" fillId="0" borderId="0" xfId="2" applyFont="1" applyFill="1" applyAlignment="1"/>
    <xf numFmtId="0" fontId="2" fillId="0" borderId="0" xfId="2" applyFont="1" applyFill="1" applyAlignment="1"/>
    <xf numFmtId="4" fontId="4" fillId="0" borderId="0" xfId="2" applyNumberFormat="1" applyBorder="1" applyAlignment="1">
      <alignment horizontal="left"/>
    </xf>
    <xf numFmtId="4" fontId="4" fillId="0" borderId="2" xfId="2" applyNumberFormat="1" applyBorder="1"/>
    <xf numFmtId="167" fontId="4" fillId="0" borderId="2" xfId="2" applyNumberFormat="1" applyBorder="1"/>
    <xf numFmtId="167" fontId="4" fillId="0" borderId="0" xfId="2" applyNumberFormat="1" applyBorder="1"/>
    <xf numFmtId="167" fontId="2" fillId="0" borderId="0" xfId="2" applyNumberFormat="1" applyFont="1"/>
    <xf numFmtId="164" fontId="3" fillId="0" borderId="0" xfId="2" applyNumberFormat="1" applyFont="1" applyAlignment="1">
      <alignment horizontal="left"/>
    </xf>
    <xf numFmtId="4" fontId="4" fillId="0" borderId="3" xfId="2" applyNumberFormat="1" applyBorder="1"/>
    <xf numFmtId="167" fontId="4" fillId="0" borderId="3" xfId="2" applyNumberFormat="1" applyBorder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0"/>
  <sheetViews>
    <sheetView tabSelected="1" zoomScale="75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G1" sqref="G1:H1048576"/>
    </sheetView>
  </sheetViews>
  <sheetFormatPr defaultRowHeight="12.75" x14ac:dyDescent="0.2"/>
  <cols>
    <col min="1" max="1" width="10.7109375" customWidth="1"/>
    <col min="2" max="2" width="40.7109375" customWidth="1"/>
    <col min="3" max="3" width="26.7109375" hidden="1" customWidth="1"/>
    <col min="4" max="4" width="23.28515625" hidden="1" customWidth="1"/>
    <col min="5" max="6" width="16.7109375" bestFit="1" customWidth="1"/>
    <col min="7" max="7" width="13.85546875" customWidth="1"/>
  </cols>
  <sheetData>
    <row r="1" spans="1:7" x14ac:dyDescent="0.2">
      <c r="A1" s="1"/>
      <c r="B1" s="2"/>
      <c r="C1" s="2"/>
      <c r="D1" s="2"/>
      <c r="E1" s="3"/>
      <c r="F1" s="6" t="s">
        <v>0</v>
      </c>
    </row>
    <row r="2" spans="1:7" x14ac:dyDescent="0.2">
      <c r="A2" s="7" t="s">
        <v>1</v>
      </c>
      <c r="B2" s="2"/>
      <c r="C2" s="2"/>
      <c r="D2" s="2"/>
      <c r="E2" s="5" t="s">
        <v>2</v>
      </c>
      <c r="F2" s="8" t="s">
        <v>2</v>
      </c>
    </row>
    <row r="3" spans="1:7" x14ac:dyDescent="0.2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7</v>
      </c>
      <c r="G3" s="11" t="s">
        <v>8</v>
      </c>
    </row>
    <row r="4" spans="1:7" x14ac:dyDescent="0.2">
      <c r="B4" t="s">
        <v>9</v>
      </c>
      <c r="E4" s="4"/>
      <c r="F4" s="4"/>
    </row>
    <row r="5" spans="1:7" x14ac:dyDescent="0.2">
      <c r="A5" s="12" t="s">
        <v>10</v>
      </c>
      <c r="B5" s="12" t="s">
        <v>11</v>
      </c>
      <c r="C5" t="s">
        <v>12</v>
      </c>
      <c r="D5" t="s">
        <v>13</v>
      </c>
      <c r="E5" s="4"/>
      <c r="F5" s="4"/>
      <c r="G5" s="13">
        <f>F5/6.3</f>
        <v>0</v>
      </c>
    </row>
    <row r="6" spans="1:7" x14ac:dyDescent="0.2">
      <c r="A6" s="7" t="s">
        <v>10</v>
      </c>
      <c r="B6" s="14" t="s">
        <v>14</v>
      </c>
      <c r="C6" s="15" t="s">
        <v>15</v>
      </c>
      <c r="D6" s="15" t="s">
        <v>13</v>
      </c>
      <c r="E6" s="4"/>
      <c r="F6" s="4"/>
      <c r="G6" s="13">
        <f>F6/6.3</f>
        <v>0</v>
      </c>
    </row>
    <row r="7" spans="1:7" x14ac:dyDescent="0.2">
      <c r="A7" s="17" t="s">
        <v>16</v>
      </c>
      <c r="B7" s="15" t="s">
        <v>17</v>
      </c>
      <c r="C7" s="15"/>
      <c r="D7" s="15" t="s">
        <v>18</v>
      </c>
      <c r="E7" s="4">
        <v>271.60000000000002</v>
      </c>
      <c r="F7" s="4">
        <v>271.60000000000002</v>
      </c>
      <c r="G7" s="13">
        <f>F7/6.3</f>
        <v>43.111111111111114</v>
      </c>
    </row>
    <row r="8" spans="1:7" x14ac:dyDescent="0.2">
      <c r="A8" s="7" t="s">
        <v>10</v>
      </c>
      <c r="B8" s="14" t="s">
        <v>19</v>
      </c>
      <c r="C8" s="18" t="s">
        <v>20</v>
      </c>
      <c r="D8" s="18" t="s">
        <v>21</v>
      </c>
      <c r="E8" s="4"/>
      <c r="F8" s="4"/>
      <c r="G8" s="13">
        <f>F8/6.3</f>
        <v>0</v>
      </c>
    </row>
    <row r="9" spans="1:7" x14ac:dyDescent="0.2">
      <c r="A9" s="19" t="s">
        <v>22</v>
      </c>
      <c r="B9" s="20" t="s">
        <v>23</v>
      </c>
      <c r="C9" s="15"/>
      <c r="D9" s="15" t="s">
        <v>24</v>
      </c>
      <c r="E9" s="4"/>
      <c r="F9" s="4"/>
      <c r="G9" s="13">
        <f>F9/6.3</f>
        <v>0</v>
      </c>
    </row>
    <row r="10" spans="1:7" x14ac:dyDescent="0.2">
      <c r="A10" s="16" t="s">
        <v>16</v>
      </c>
      <c r="B10" s="18" t="s">
        <v>25</v>
      </c>
      <c r="C10" s="15"/>
      <c r="D10" s="18" t="s">
        <v>26</v>
      </c>
      <c r="E10" s="4">
        <v>6.3</v>
      </c>
      <c r="F10" s="4">
        <v>6.3</v>
      </c>
      <c r="G10" s="13">
        <f>F10/6.3</f>
        <v>1</v>
      </c>
    </row>
    <row r="11" spans="1:7" x14ac:dyDescent="0.2">
      <c r="A11" s="21" t="s">
        <v>22</v>
      </c>
      <c r="B11" s="22" t="s">
        <v>27</v>
      </c>
      <c r="C11" s="23"/>
      <c r="D11" s="23" t="s">
        <v>28</v>
      </c>
      <c r="E11" s="4">
        <v>0</v>
      </c>
      <c r="F11" s="4">
        <v>0</v>
      </c>
      <c r="G11" s="13">
        <f>F11/6.3</f>
        <v>0</v>
      </c>
    </row>
    <row r="12" spans="1:7" x14ac:dyDescent="0.2">
      <c r="A12" s="24" t="s">
        <v>22</v>
      </c>
      <c r="B12" s="22" t="s">
        <v>29</v>
      </c>
      <c r="C12" s="23"/>
      <c r="D12" s="25" t="s">
        <v>30</v>
      </c>
      <c r="E12" s="4">
        <v>2121.0500000000002</v>
      </c>
      <c r="F12" s="4">
        <v>2121.0500000000002</v>
      </c>
      <c r="G12" s="13">
        <f>F12/6.3</f>
        <v>336.67460317460319</v>
      </c>
    </row>
    <row r="13" spans="1:7" x14ac:dyDescent="0.2">
      <c r="A13" s="24" t="s">
        <v>16</v>
      </c>
      <c r="B13" s="22" t="s">
        <v>31</v>
      </c>
      <c r="C13" s="23"/>
      <c r="D13" s="25" t="s">
        <v>32</v>
      </c>
      <c r="E13" s="4"/>
      <c r="F13" s="4"/>
      <c r="G13" s="13">
        <f>F13/6.3</f>
        <v>0</v>
      </c>
    </row>
    <row r="14" spans="1:7" x14ac:dyDescent="0.2">
      <c r="A14" s="24" t="s">
        <v>22</v>
      </c>
      <c r="B14" s="22" t="s">
        <v>33</v>
      </c>
      <c r="C14" s="23"/>
      <c r="D14" s="25" t="s">
        <v>34</v>
      </c>
      <c r="E14" s="4">
        <v>0</v>
      </c>
      <c r="F14" s="4">
        <v>0</v>
      </c>
      <c r="G14" s="13">
        <f>F14/6.3</f>
        <v>0</v>
      </c>
    </row>
    <row r="15" spans="1:7" x14ac:dyDescent="0.2">
      <c r="A15" s="26" t="s">
        <v>22</v>
      </c>
      <c r="B15" s="27" t="s">
        <v>35</v>
      </c>
      <c r="C15" s="23"/>
      <c r="D15" s="23" t="s">
        <v>36</v>
      </c>
      <c r="E15" s="4">
        <v>0</v>
      </c>
      <c r="F15" s="4">
        <v>0</v>
      </c>
      <c r="G15" s="13">
        <f>F15/6.3</f>
        <v>0</v>
      </c>
    </row>
    <row r="16" spans="1:7" x14ac:dyDescent="0.2">
      <c r="A16" s="28" t="s">
        <v>16</v>
      </c>
      <c r="B16" s="27" t="s">
        <v>37</v>
      </c>
      <c r="C16" s="23"/>
      <c r="D16" s="25" t="s">
        <v>38</v>
      </c>
      <c r="E16" s="4">
        <v>0</v>
      </c>
      <c r="F16" s="4">
        <v>0</v>
      </c>
      <c r="G16" s="13">
        <f>F16/6.3</f>
        <v>0</v>
      </c>
    </row>
    <row r="17" spans="1:7" x14ac:dyDescent="0.2">
      <c r="A17" s="17" t="s">
        <v>22</v>
      </c>
      <c r="B17" s="2" t="s">
        <v>39</v>
      </c>
      <c r="C17" s="15" t="s">
        <v>40</v>
      </c>
      <c r="D17" s="15" t="s">
        <v>41</v>
      </c>
      <c r="E17" s="4">
        <v>0</v>
      </c>
      <c r="F17" s="4">
        <v>0</v>
      </c>
      <c r="G17" s="13">
        <f>F17/6.3</f>
        <v>0</v>
      </c>
    </row>
    <row r="18" spans="1:7" x14ac:dyDescent="0.2">
      <c r="A18" s="17" t="s">
        <v>22</v>
      </c>
      <c r="B18" s="2" t="s">
        <v>42</v>
      </c>
      <c r="C18" s="15"/>
      <c r="D18" s="15" t="s">
        <v>43</v>
      </c>
      <c r="E18" s="4">
        <v>436.04</v>
      </c>
      <c r="F18" s="4">
        <v>436.04</v>
      </c>
      <c r="G18" s="13">
        <f>F18/6.3</f>
        <v>69.212698412698415</v>
      </c>
    </row>
    <row r="19" spans="1:7" x14ac:dyDescent="0.2">
      <c r="A19" s="17" t="s">
        <v>22</v>
      </c>
      <c r="B19" s="2" t="s">
        <v>44</v>
      </c>
      <c r="C19" s="15"/>
      <c r="D19" s="15" t="s">
        <v>45</v>
      </c>
      <c r="E19" s="4">
        <v>422.92</v>
      </c>
      <c r="F19" s="4">
        <v>422.92</v>
      </c>
      <c r="G19" s="13">
        <f>F19/6.3</f>
        <v>67.13015873015874</v>
      </c>
    </row>
    <row r="20" spans="1:7" s="34" customFormat="1" x14ac:dyDescent="0.2">
      <c r="A20" s="29" t="s">
        <v>22</v>
      </c>
      <c r="B20" s="30" t="s">
        <v>46</v>
      </c>
      <c r="C20" s="31"/>
      <c r="D20" s="31" t="s">
        <v>47</v>
      </c>
      <c r="E20" s="32">
        <v>1716800.74</v>
      </c>
      <c r="F20" s="32">
        <v>1716800.74</v>
      </c>
      <c r="G20" s="33">
        <f>F20/6.3</f>
        <v>272508.05396825395</v>
      </c>
    </row>
    <row r="21" spans="1:7" x14ac:dyDescent="0.2">
      <c r="A21" s="29" t="s">
        <v>16</v>
      </c>
      <c r="B21" s="30" t="s">
        <v>48</v>
      </c>
      <c r="C21" s="31"/>
      <c r="D21" s="31" t="s">
        <v>49</v>
      </c>
      <c r="E21" s="4">
        <v>78.5</v>
      </c>
      <c r="F21" s="4">
        <v>78.5</v>
      </c>
      <c r="G21" s="13">
        <f>F21/6.3</f>
        <v>12.46031746031746</v>
      </c>
    </row>
    <row r="22" spans="1:7" x14ac:dyDescent="0.2">
      <c r="A22" s="35" t="s">
        <v>22</v>
      </c>
      <c r="B22" s="36" t="s">
        <v>50</v>
      </c>
      <c r="C22" s="23"/>
      <c r="D22" s="23" t="s">
        <v>51</v>
      </c>
      <c r="E22" s="4"/>
      <c r="F22" s="4"/>
      <c r="G22" s="13">
        <f>F22/6.3</f>
        <v>0</v>
      </c>
    </row>
    <row r="23" spans="1:7" x14ac:dyDescent="0.2">
      <c r="A23" s="37" t="s">
        <v>10</v>
      </c>
      <c r="B23" s="14" t="s">
        <v>52</v>
      </c>
      <c r="C23" s="15"/>
      <c r="D23" s="15" t="s">
        <v>51</v>
      </c>
      <c r="E23" s="4"/>
      <c r="F23" s="4"/>
      <c r="G23" s="13">
        <f>F23/6.3</f>
        <v>0</v>
      </c>
    </row>
    <row r="24" spans="1:7" x14ac:dyDescent="0.2">
      <c r="A24" s="28" t="s">
        <v>22</v>
      </c>
      <c r="B24" s="18" t="s">
        <v>53</v>
      </c>
      <c r="C24" s="18"/>
      <c r="D24" s="18" t="s">
        <v>51</v>
      </c>
      <c r="E24" s="4">
        <v>0</v>
      </c>
      <c r="F24" s="4">
        <v>0</v>
      </c>
      <c r="G24" s="13">
        <f>F24/6.3</f>
        <v>0</v>
      </c>
    </row>
    <row r="25" spans="1:7" x14ac:dyDescent="0.2">
      <c r="A25" s="26" t="s">
        <v>22</v>
      </c>
      <c r="B25" s="15" t="s">
        <v>54</v>
      </c>
      <c r="C25" s="15"/>
      <c r="D25" s="15" t="s">
        <v>55</v>
      </c>
      <c r="E25" s="4">
        <v>208.34</v>
      </c>
      <c r="F25" s="4">
        <v>208.34</v>
      </c>
      <c r="G25" s="13">
        <f>F25/6.3</f>
        <v>33.06984126984127</v>
      </c>
    </row>
    <row r="26" spans="1:7" x14ac:dyDescent="0.2">
      <c r="A26" s="29" t="s">
        <v>16</v>
      </c>
      <c r="B26" s="30" t="s">
        <v>56</v>
      </c>
      <c r="C26" s="15"/>
      <c r="D26" s="15" t="s">
        <v>57</v>
      </c>
      <c r="E26" s="4">
        <v>420.4</v>
      </c>
      <c r="F26" s="4">
        <v>420.4</v>
      </c>
      <c r="G26" s="13">
        <f>F26/6.3</f>
        <v>66.730158730158735</v>
      </c>
    </row>
    <row r="27" spans="1:7" x14ac:dyDescent="0.2">
      <c r="A27" s="16" t="s">
        <v>16</v>
      </c>
      <c r="B27" s="2" t="s">
        <v>58</v>
      </c>
      <c r="C27" s="15"/>
      <c r="D27" s="18" t="s">
        <v>38</v>
      </c>
      <c r="E27" s="4">
        <v>3351.51</v>
      </c>
      <c r="F27" s="4">
        <v>3351.51</v>
      </c>
      <c r="G27" s="13">
        <f>F27/6.3</f>
        <v>531.98571428571438</v>
      </c>
    </row>
    <row r="28" spans="1:7" x14ac:dyDescent="0.2">
      <c r="A28" s="16" t="s">
        <v>16</v>
      </c>
      <c r="B28" s="2" t="s">
        <v>59</v>
      </c>
      <c r="C28" s="15"/>
      <c r="D28" s="18" t="s">
        <v>60</v>
      </c>
      <c r="E28" s="4">
        <v>227.16</v>
      </c>
      <c r="F28" s="4">
        <v>227.16</v>
      </c>
      <c r="G28" s="13">
        <f>F28/6.3</f>
        <v>36.057142857142857</v>
      </c>
    </row>
    <row r="29" spans="1:7" x14ac:dyDescent="0.2">
      <c r="A29" s="17" t="s">
        <v>22</v>
      </c>
      <c r="B29" s="2" t="s">
        <v>61</v>
      </c>
      <c r="C29" s="15"/>
      <c r="D29" s="15" t="s">
        <v>62</v>
      </c>
      <c r="E29" s="4">
        <v>26.09</v>
      </c>
      <c r="F29" s="4">
        <v>26.09</v>
      </c>
      <c r="G29" s="13">
        <f>F29/6.3</f>
        <v>4.1412698412698417</v>
      </c>
    </row>
    <row r="30" spans="1:7" x14ac:dyDescent="0.2">
      <c r="A30" s="17" t="s">
        <v>22</v>
      </c>
      <c r="B30" s="2" t="s">
        <v>63</v>
      </c>
      <c r="C30" s="15" t="s">
        <v>64</v>
      </c>
      <c r="D30" s="15" t="s">
        <v>65</v>
      </c>
      <c r="E30" s="4">
        <v>0</v>
      </c>
      <c r="F30" s="4">
        <v>0</v>
      </c>
      <c r="G30" s="13">
        <f>F30/6.3</f>
        <v>0</v>
      </c>
    </row>
    <row r="31" spans="1:7" x14ac:dyDescent="0.2">
      <c r="A31" s="17" t="s">
        <v>22</v>
      </c>
      <c r="B31" s="2" t="s">
        <v>66</v>
      </c>
      <c r="C31" s="15"/>
      <c r="D31" s="15" t="s">
        <v>67</v>
      </c>
      <c r="E31" s="4">
        <v>57.61</v>
      </c>
      <c r="F31" s="4">
        <v>57.61</v>
      </c>
      <c r="G31" s="13">
        <f>F31/6.3</f>
        <v>9.1444444444444439</v>
      </c>
    </row>
    <row r="32" spans="1:7" x14ac:dyDescent="0.2">
      <c r="A32" s="17" t="s">
        <v>22</v>
      </c>
      <c r="B32" s="2" t="s">
        <v>68</v>
      </c>
      <c r="C32" s="15"/>
      <c r="D32" s="15" t="s">
        <v>69</v>
      </c>
      <c r="E32" s="4">
        <v>0</v>
      </c>
      <c r="F32" s="4">
        <v>0</v>
      </c>
      <c r="G32" s="13">
        <f>F32/6.3</f>
        <v>0</v>
      </c>
    </row>
    <row r="33" spans="1:7" x14ac:dyDescent="0.2">
      <c r="A33" s="17" t="s">
        <v>22</v>
      </c>
      <c r="B33" s="2" t="s">
        <v>70</v>
      </c>
      <c r="C33" s="15"/>
      <c r="D33" s="15" t="s">
        <v>71</v>
      </c>
      <c r="E33" s="4">
        <v>0</v>
      </c>
      <c r="F33" s="4">
        <v>0</v>
      </c>
      <c r="G33" s="13">
        <f>F33/6.3</f>
        <v>0</v>
      </c>
    </row>
    <row r="34" spans="1:7" x14ac:dyDescent="0.2">
      <c r="A34" s="17" t="s">
        <v>22</v>
      </c>
      <c r="B34" s="2" t="s">
        <v>72</v>
      </c>
      <c r="C34" s="15"/>
      <c r="D34" s="15" t="s">
        <v>73</v>
      </c>
      <c r="E34" s="4">
        <v>155.84</v>
      </c>
      <c r="F34" s="4">
        <v>155.84</v>
      </c>
      <c r="G34" s="13">
        <f>F34/6.3</f>
        <v>24.736507936507937</v>
      </c>
    </row>
    <row r="35" spans="1:7" x14ac:dyDescent="0.2">
      <c r="A35" s="16" t="s">
        <v>16</v>
      </c>
      <c r="B35" s="2" t="s">
        <v>74</v>
      </c>
      <c r="C35" s="15"/>
      <c r="D35" s="18" t="s">
        <v>75</v>
      </c>
      <c r="E35" s="4">
        <v>0</v>
      </c>
      <c r="F35" s="4">
        <v>0</v>
      </c>
      <c r="G35" s="13">
        <f>F35/6.3</f>
        <v>0</v>
      </c>
    </row>
    <row r="36" spans="1:7" x14ac:dyDescent="0.2">
      <c r="A36" s="19" t="s">
        <v>22</v>
      </c>
      <c r="B36" s="20" t="s">
        <v>76</v>
      </c>
      <c r="C36" s="15"/>
      <c r="D36" s="15" t="s">
        <v>77</v>
      </c>
      <c r="E36" s="4">
        <v>0</v>
      </c>
      <c r="F36" s="4">
        <v>0</v>
      </c>
      <c r="G36" s="13">
        <f>F36/6.3</f>
        <v>0</v>
      </c>
    </row>
    <row r="37" spans="1:7" x14ac:dyDescent="0.2">
      <c r="A37" s="17" t="s">
        <v>22</v>
      </c>
      <c r="B37" s="2" t="s">
        <v>78</v>
      </c>
      <c r="C37" s="15"/>
      <c r="D37" s="15" t="s">
        <v>79</v>
      </c>
      <c r="E37" s="4">
        <v>0</v>
      </c>
      <c r="F37" s="4">
        <v>0</v>
      </c>
      <c r="G37" s="13">
        <f>F37/6.3</f>
        <v>0</v>
      </c>
    </row>
    <row r="38" spans="1:7" x14ac:dyDescent="0.2">
      <c r="A38" s="17" t="s">
        <v>16</v>
      </c>
      <c r="B38" s="2" t="s">
        <v>80</v>
      </c>
      <c r="C38" s="15"/>
      <c r="D38" s="15" t="s">
        <v>81</v>
      </c>
      <c r="E38" s="4">
        <v>166.67</v>
      </c>
      <c r="F38" s="4">
        <v>166.67</v>
      </c>
      <c r="G38" s="13">
        <f>F38/6.3</f>
        <v>26.455555555555556</v>
      </c>
    </row>
    <row r="39" spans="1:7" x14ac:dyDescent="0.2">
      <c r="A39" s="17" t="s">
        <v>22</v>
      </c>
      <c r="B39" s="2" t="s">
        <v>82</v>
      </c>
      <c r="C39" s="15"/>
      <c r="D39" s="15" t="s">
        <v>83</v>
      </c>
      <c r="E39" s="4">
        <v>6.4</v>
      </c>
      <c r="F39" s="4">
        <v>6.4</v>
      </c>
      <c r="G39" s="13">
        <f>F39/6.3</f>
        <v>1.015873015873016</v>
      </c>
    </row>
    <row r="40" spans="1:7" x14ac:dyDescent="0.2">
      <c r="A40" s="7" t="s">
        <v>10</v>
      </c>
      <c r="B40" s="14" t="s">
        <v>84</v>
      </c>
      <c r="C40" s="15" t="s">
        <v>85</v>
      </c>
      <c r="D40" s="15" t="s">
        <v>86</v>
      </c>
      <c r="E40" s="4"/>
      <c r="F40" s="4"/>
      <c r="G40" s="13">
        <f>F40/6.3</f>
        <v>0</v>
      </c>
    </row>
    <row r="41" spans="1:7" x14ac:dyDescent="0.2">
      <c r="A41" s="17" t="s">
        <v>16</v>
      </c>
      <c r="B41" s="15" t="s">
        <v>87</v>
      </c>
      <c r="C41" s="15" t="s">
        <v>88</v>
      </c>
      <c r="D41" s="15" t="s">
        <v>89</v>
      </c>
      <c r="E41" s="4">
        <v>3.25</v>
      </c>
      <c r="F41" s="4">
        <v>3.25</v>
      </c>
      <c r="G41" s="13">
        <f>F41/6.3</f>
        <v>0.51587301587301593</v>
      </c>
    </row>
    <row r="42" spans="1:7" x14ac:dyDescent="0.2">
      <c r="A42" s="17" t="s">
        <v>22</v>
      </c>
      <c r="B42" s="15" t="s">
        <v>90</v>
      </c>
      <c r="C42" s="15"/>
      <c r="D42" s="15" t="s">
        <v>91</v>
      </c>
      <c r="E42" s="4">
        <v>65.849999999999994</v>
      </c>
      <c r="F42" s="4">
        <v>65.849999999999994</v>
      </c>
      <c r="G42" s="13">
        <f>F42/6.3</f>
        <v>10.452380952380953</v>
      </c>
    </row>
    <row r="43" spans="1:7" x14ac:dyDescent="0.2">
      <c r="A43" s="7" t="s">
        <v>10</v>
      </c>
      <c r="B43" s="14" t="s">
        <v>92</v>
      </c>
      <c r="C43" s="15"/>
      <c r="D43" s="15" t="s">
        <v>93</v>
      </c>
      <c r="E43" s="4"/>
      <c r="F43" s="4"/>
      <c r="G43" s="13">
        <f>F43/6.3</f>
        <v>0</v>
      </c>
    </row>
    <row r="44" spans="1:7" x14ac:dyDescent="0.2">
      <c r="A44" s="17" t="s">
        <v>16</v>
      </c>
      <c r="B44" s="15" t="s">
        <v>94</v>
      </c>
      <c r="C44" s="15"/>
      <c r="D44" s="15" t="s">
        <v>95</v>
      </c>
      <c r="E44" s="4">
        <v>214.78</v>
      </c>
      <c r="F44" s="4">
        <v>214.78</v>
      </c>
      <c r="G44" s="13">
        <f>F44/6.3</f>
        <v>34.092063492063495</v>
      </c>
    </row>
    <row r="45" spans="1:7" s="41" customFormat="1" x14ac:dyDescent="0.2">
      <c r="A45" s="16" t="s">
        <v>16</v>
      </c>
      <c r="B45" s="18" t="s">
        <v>96</v>
      </c>
      <c r="C45" s="18"/>
      <c r="D45" s="18" t="s">
        <v>97</v>
      </c>
      <c r="E45" s="38">
        <v>115.5</v>
      </c>
      <c r="F45" s="39">
        <v>115.5</v>
      </c>
      <c r="G45" s="40">
        <f>F45/6.3</f>
        <v>18.333333333333332</v>
      </c>
    </row>
    <row r="46" spans="1:7" x14ac:dyDescent="0.2">
      <c r="A46" s="17" t="s">
        <v>98</v>
      </c>
      <c r="B46" s="2" t="s">
        <v>99</v>
      </c>
      <c r="C46" s="15"/>
      <c r="D46" s="15" t="s">
        <v>100</v>
      </c>
      <c r="E46" s="4">
        <v>63995.24</v>
      </c>
      <c r="F46" s="4">
        <v>63995.24</v>
      </c>
      <c r="G46" s="13">
        <f>F46/6.3</f>
        <v>10157.974603174604</v>
      </c>
    </row>
    <row r="47" spans="1:7" x14ac:dyDescent="0.2">
      <c r="A47" s="17" t="s">
        <v>98</v>
      </c>
      <c r="B47" s="2" t="s">
        <v>101</v>
      </c>
      <c r="C47" s="15"/>
      <c r="D47" s="15" t="s">
        <v>38</v>
      </c>
      <c r="E47" s="4">
        <v>415.8</v>
      </c>
      <c r="F47" s="4">
        <v>415.8</v>
      </c>
      <c r="G47" s="13">
        <f>F47/6.3</f>
        <v>66</v>
      </c>
    </row>
    <row r="48" spans="1:7" x14ac:dyDescent="0.2">
      <c r="A48" s="16" t="s">
        <v>98</v>
      </c>
      <c r="B48" s="2" t="s">
        <v>102</v>
      </c>
      <c r="C48" s="18" t="s">
        <v>103</v>
      </c>
      <c r="D48" s="18" t="s">
        <v>104</v>
      </c>
      <c r="E48" s="4"/>
      <c r="F48" s="4"/>
      <c r="G48" s="13">
        <f>F48/6.3</f>
        <v>0</v>
      </c>
    </row>
    <row r="49" spans="1:7" x14ac:dyDescent="0.2">
      <c r="A49" s="17" t="s">
        <v>22</v>
      </c>
      <c r="B49" s="2" t="s">
        <v>105</v>
      </c>
      <c r="C49" s="15"/>
      <c r="D49" s="15" t="s">
        <v>106</v>
      </c>
      <c r="E49" s="4">
        <v>0</v>
      </c>
      <c r="F49" s="4">
        <v>0</v>
      </c>
      <c r="G49" s="13">
        <f>F49/6.3</f>
        <v>0</v>
      </c>
    </row>
    <row r="50" spans="1:7" x14ac:dyDescent="0.2">
      <c r="A50" s="17" t="s">
        <v>22</v>
      </c>
      <c r="B50" s="2" t="s">
        <v>107</v>
      </c>
      <c r="C50" s="15"/>
      <c r="D50" s="15" t="s">
        <v>108</v>
      </c>
      <c r="E50" s="4">
        <v>0</v>
      </c>
      <c r="F50" s="4">
        <v>0</v>
      </c>
      <c r="G50" s="13">
        <f>F50/6.3</f>
        <v>0</v>
      </c>
    </row>
    <row r="51" spans="1:7" x14ac:dyDescent="0.2">
      <c r="A51" s="17" t="s">
        <v>16</v>
      </c>
      <c r="B51" s="2" t="s">
        <v>109</v>
      </c>
      <c r="C51" s="15"/>
      <c r="D51" s="15" t="s">
        <v>51</v>
      </c>
      <c r="E51" s="4">
        <v>23.85</v>
      </c>
      <c r="F51" s="4">
        <v>23.85</v>
      </c>
      <c r="G51" s="13">
        <f>F51/6.3</f>
        <v>3.785714285714286</v>
      </c>
    </row>
    <row r="52" spans="1:7" x14ac:dyDescent="0.2">
      <c r="A52" s="17" t="s">
        <v>16</v>
      </c>
      <c r="B52" s="15" t="s">
        <v>110</v>
      </c>
      <c r="C52" s="15"/>
      <c r="D52" s="15" t="s">
        <v>111</v>
      </c>
      <c r="E52" s="4">
        <v>18.8</v>
      </c>
      <c r="F52" s="4">
        <v>18.8</v>
      </c>
      <c r="G52" s="13">
        <f>F52/6.3</f>
        <v>2.9841269841269842</v>
      </c>
    </row>
    <row r="53" spans="1:7" x14ac:dyDescent="0.2">
      <c r="A53" s="17" t="s">
        <v>16</v>
      </c>
      <c r="B53" s="15" t="s">
        <v>112</v>
      </c>
      <c r="C53" s="15"/>
      <c r="D53" s="15" t="s">
        <v>113</v>
      </c>
      <c r="E53" s="4">
        <v>162.22999999999999</v>
      </c>
      <c r="F53" s="4">
        <v>162.22999999999999</v>
      </c>
      <c r="G53" s="13">
        <f>F53/6.3</f>
        <v>25.75079365079365</v>
      </c>
    </row>
    <row r="54" spans="1:7" x14ac:dyDescent="0.2">
      <c r="A54" s="17" t="s">
        <v>16</v>
      </c>
      <c r="B54" s="2" t="s">
        <v>114</v>
      </c>
      <c r="C54" s="15"/>
      <c r="D54" s="15" t="s">
        <v>115</v>
      </c>
      <c r="E54" s="4">
        <v>269.85000000000002</v>
      </c>
      <c r="F54" s="4">
        <v>269.85000000000002</v>
      </c>
      <c r="G54" s="13">
        <f>F54/6.3</f>
        <v>42.833333333333336</v>
      </c>
    </row>
    <row r="55" spans="1:7" x14ac:dyDescent="0.2">
      <c r="A55" s="17" t="s">
        <v>22</v>
      </c>
      <c r="B55" s="2" t="s">
        <v>116</v>
      </c>
      <c r="C55" s="15"/>
      <c r="D55" s="15" t="s">
        <v>117</v>
      </c>
      <c r="E55" s="4">
        <v>254.6</v>
      </c>
      <c r="F55" s="4">
        <v>254.6</v>
      </c>
      <c r="G55" s="13">
        <f>F55/6.3</f>
        <v>40.412698412698411</v>
      </c>
    </row>
    <row r="56" spans="1:7" x14ac:dyDescent="0.2">
      <c r="A56" s="17" t="s">
        <v>16</v>
      </c>
      <c r="B56" s="15" t="s">
        <v>118</v>
      </c>
      <c r="C56" s="15"/>
      <c r="D56" s="15" t="s">
        <v>119</v>
      </c>
      <c r="E56" s="4">
        <v>0</v>
      </c>
      <c r="F56" s="4">
        <v>0</v>
      </c>
      <c r="G56" s="13">
        <f>F56/6.3</f>
        <v>0</v>
      </c>
    </row>
    <row r="57" spans="1:7" x14ac:dyDescent="0.2">
      <c r="A57" s="7" t="s">
        <v>10</v>
      </c>
      <c r="B57" s="14" t="s">
        <v>120</v>
      </c>
      <c r="C57" s="14"/>
      <c r="D57" s="14" t="s">
        <v>121</v>
      </c>
      <c r="E57" s="4">
        <v>132.30000000000001</v>
      </c>
      <c r="F57" s="4">
        <v>132.30000000000001</v>
      </c>
      <c r="G57" s="13">
        <f>F57/6.3</f>
        <v>21.000000000000004</v>
      </c>
    </row>
    <row r="58" spans="1:7" x14ac:dyDescent="0.2">
      <c r="A58" s="17" t="s">
        <v>16</v>
      </c>
      <c r="B58" s="15" t="s">
        <v>122</v>
      </c>
      <c r="C58" s="15"/>
      <c r="D58" s="15" t="s">
        <v>123</v>
      </c>
      <c r="E58" s="4">
        <v>182.7</v>
      </c>
      <c r="F58" s="4">
        <v>182.7</v>
      </c>
      <c r="G58" s="13">
        <f>F58/6.3</f>
        <v>29</v>
      </c>
    </row>
    <row r="59" spans="1:7" x14ac:dyDescent="0.2">
      <c r="A59" s="17" t="s">
        <v>16</v>
      </c>
      <c r="B59" s="15" t="s">
        <v>124</v>
      </c>
      <c r="C59" s="15"/>
      <c r="D59" s="15" t="s">
        <v>123</v>
      </c>
      <c r="E59" s="4">
        <v>1658.38</v>
      </c>
      <c r="F59" s="4">
        <v>1658.38</v>
      </c>
      <c r="G59" s="13">
        <f>F59/6.3</f>
        <v>263.23492063492068</v>
      </c>
    </row>
    <row r="60" spans="1:7" x14ac:dyDescent="0.2">
      <c r="A60" s="7" t="s">
        <v>10</v>
      </c>
      <c r="B60" s="14" t="s">
        <v>125</v>
      </c>
      <c r="C60" s="15" t="s">
        <v>126</v>
      </c>
      <c r="D60" s="15" t="s">
        <v>127</v>
      </c>
      <c r="E60" s="4">
        <v>13.17</v>
      </c>
      <c r="F60" s="4">
        <v>13.17</v>
      </c>
      <c r="G60" s="13">
        <f>F60/6.3</f>
        <v>2.0904761904761906</v>
      </c>
    </row>
    <row r="61" spans="1:7" x14ac:dyDescent="0.2">
      <c r="A61" s="17" t="s">
        <v>22</v>
      </c>
      <c r="B61" s="15" t="s">
        <v>128</v>
      </c>
      <c r="C61" s="15"/>
      <c r="D61" s="15" t="s">
        <v>129</v>
      </c>
      <c r="E61" s="4">
        <v>0</v>
      </c>
      <c r="F61" s="4">
        <v>0</v>
      </c>
      <c r="G61" s="13">
        <f>F61/6.3</f>
        <v>0</v>
      </c>
    </row>
    <row r="62" spans="1:7" x14ac:dyDescent="0.2">
      <c r="A62" s="17" t="s">
        <v>22</v>
      </c>
      <c r="B62" s="15" t="s">
        <v>130</v>
      </c>
      <c r="C62" s="15"/>
      <c r="D62" s="15" t="s">
        <v>131</v>
      </c>
      <c r="E62" s="4">
        <v>0</v>
      </c>
      <c r="F62" s="4">
        <v>0</v>
      </c>
      <c r="G62" s="13">
        <f>F62/6.3</f>
        <v>0</v>
      </c>
    </row>
    <row r="63" spans="1:7" x14ac:dyDescent="0.2">
      <c r="A63" s="7" t="s">
        <v>10</v>
      </c>
      <c r="B63" s="14" t="s">
        <v>132</v>
      </c>
      <c r="C63" s="15" t="s">
        <v>133</v>
      </c>
      <c r="D63" s="14" t="s">
        <v>51</v>
      </c>
      <c r="E63" s="4"/>
      <c r="F63" s="4"/>
      <c r="G63" s="13">
        <f>F63/6.3</f>
        <v>0</v>
      </c>
    </row>
    <row r="64" spans="1:7" x14ac:dyDescent="0.2">
      <c r="A64" s="17" t="s">
        <v>16</v>
      </c>
      <c r="B64" s="15" t="s">
        <v>134</v>
      </c>
      <c r="C64" s="15"/>
      <c r="D64" s="15" t="s">
        <v>135</v>
      </c>
      <c r="E64" s="4">
        <v>121.59</v>
      </c>
      <c r="F64" s="4">
        <v>121.59</v>
      </c>
      <c r="G64" s="13">
        <f>F64/6.3</f>
        <v>19.3</v>
      </c>
    </row>
    <row r="65" spans="1:7" x14ac:dyDescent="0.2">
      <c r="A65" s="7" t="s">
        <v>10</v>
      </c>
      <c r="B65" s="14" t="s">
        <v>136</v>
      </c>
      <c r="C65" s="14"/>
      <c r="D65" s="14" t="s">
        <v>137</v>
      </c>
      <c r="E65" s="4"/>
      <c r="F65" s="4"/>
      <c r="G65" s="13">
        <f>F65/6.3</f>
        <v>0</v>
      </c>
    </row>
    <row r="66" spans="1:7" x14ac:dyDescent="0.2">
      <c r="A66" s="17" t="s">
        <v>22</v>
      </c>
      <c r="B66" s="2" t="s">
        <v>138</v>
      </c>
      <c r="C66" s="15"/>
      <c r="D66" s="15" t="s">
        <v>139</v>
      </c>
      <c r="E66" s="4">
        <v>62762.3</v>
      </c>
      <c r="F66" s="4">
        <v>62762.3</v>
      </c>
      <c r="G66" s="13">
        <f>F66/6.3</f>
        <v>9962.2698412698428</v>
      </c>
    </row>
    <row r="67" spans="1:7" x14ac:dyDescent="0.2">
      <c r="A67" s="19" t="s">
        <v>22</v>
      </c>
      <c r="B67" s="20" t="s">
        <v>140</v>
      </c>
      <c r="C67" s="15"/>
      <c r="D67" s="15" t="s">
        <v>141</v>
      </c>
      <c r="E67" s="4"/>
      <c r="F67" s="4"/>
      <c r="G67" s="13">
        <f>F67/6.3</f>
        <v>0</v>
      </c>
    </row>
    <row r="68" spans="1:7" s="41" customFormat="1" x14ac:dyDescent="0.2">
      <c r="A68" s="16" t="s">
        <v>22</v>
      </c>
      <c r="B68" s="18" t="s">
        <v>142</v>
      </c>
      <c r="C68" s="18"/>
      <c r="D68" s="18" t="s">
        <v>71</v>
      </c>
      <c r="E68" s="38">
        <v>239.57</v>
      </c>
      <c r="F68" s="39">
        <v>239.57</v>
      </c>
      <c r="G68" s="40">
        <f>F68/6.3</f>
        <v>38.026984126984125</v>
      </c>
    </row>
    <row r="69" spans="1:7" x14ac:dyDescent="0.2">
      <c r="A69" s="29" t="s">
        <v>22</v>
      </c>
      <c r="B69" s="30" t="s">
        <v>143</v>
      </c>
      <c r="C69" s="15"/>
      <c r="D69" s="15" t="s">
        <v>144</v>
      </c>
      <c r="E69" s="4">
        <v>0</v>
      </c>
      <c r="F69" s="4"/>
      <c r="G69" s="13">
        <f>F69/6.3</f>
        <v>0</v>
      </c>
    </row>
    <row r="70" spans="1:7" x14ac:dyDescent="0.2">
      <c r="A70" s="42" t="s">
        <v>16</v>
      </c>
      <c r="B70" s="30" t="s">
        <v>145</v>
      </c>
      <c r="C70" s="15"/>
      <c r="D70" s="18" t="s">
        <v>146</v>
      </c>
      <c r="E70" s="4">
        <v>291.44</v>
      </c>
      <c r="F70" s="4">
        <v>291.44</v>
      </c>
      <c r="G70" s="13">
        <f>F70/6.3</f>
        <v>46.260317460317459</v>
      </c>
    </row>
    <row r="71" spans="1:7" x14ac:dyDescent="0.2">
      <c r="A71" s="29" t="s">
        <v>16</v>
      </c>
      <c r="B71" s="30" t="s">
        <v>147</v>
      </c>
      <c r="C71" s="15"/>
      <c r="D71" s="15" t="s">
        <v>148</v>
      </c>
      <c r="E71" s="4">
        <v>135.44999999999999</v>
      </c>
      <c r="F71" s="4">
        <v>135.44999999999999</v>
      </c>
      <c r="G71" s="13">
        <f>F71/6.3</f>
        <v>21.5</v>
      </c>
    </row>
    <row r="72" spans="1:7" x14ac:dyDescent="0.2">
      <c r="A72" s="29" t="s">
        <v>22</v>
      </c>
      <c r="B72" s="31" t="s">
        <v>149</v>
      </c>
      <c r="C72" s="15"/>
      <c r="D72" s="15" t="s">
        <v>150</v>
      </c>
      <c r="E72" s="4">
        <v>409.74</v>
      </c>
      <c r="F72" s="4">
        <v>409.74</v>
      </c>
      <c r="G72" s="13">
        <f>F72/6.3</f>
        <v>65.038095238095238</v>
      </c>
    </row>
    <row r="73" spans="1:7" x14ac:dyDescent="0.2">
      <c r="A73" s="29" t="s">
        <v>16</v>
      </c>
      <c r="B73" s="30" t="s">
        <v>151</v>
      </c>
      <c r="C73" s="15"/>
      <c r="D73" s="15" t="s">
        <v>152</v>
      </c>
      <c r="E73" s="4"/>
      <c r="F73" s="4"/>
      <c r="G73" s="13">
        <f>F73/6.3</f>
        <v>0</v>
      </c>
    </row>
    <row r="74" spans="1:7" x14ac:dyDescent="0.2">
      <c r="A74" s="29" t="s">
        <v>16</v>
      </c>
      <c r="B74" s="30" t="s">
        <v>153</v>
      </c>
      <c r="C74" s="15"/>
      <c r="D74" s="15" t="s">
        <v>154</v>
      </c>
      <c r="E74" s="4">
        <v>351.01</v>
      </c>
      <c r="F74" s="4">
        <v>351.01</v>
      </c>
      <c r="G74" s="13">
        <f>F74/6.3</f>
        <v>55.715873015873015</v>
      </c>
    </row>
    <row r="75" spans="1:7" x14ac:dyDescent="0.2">
      <c r="A75" s="29" t="s">
        <v>22</v>
      </c>
      <c r="B75" s="30" t="s">
        <v>155</v>
      </c>
      <c r="C75" s="15"/>
      <c r="D75" s="15" t="s">
        <v>156</v>
      </c>
      <c r="E75" s="4">
        <v>618.83000000000004</v>
      </c>
      <c r="F75" s="4">
        <v>618.83000000000004</v>
      </c>
      <c r="G75" s="13">
        <f>F75/6.3</f>
        <v>98.226984126984135</v>
      </c>
    </row>
    <row r="76" spans="1:7" x14ac:dyDescent="0.2">
      <c r="A76" s="29" t="s">
        <v>22</v>
      </c>
      <c r="B76" s="30" t="s">
        <v>157</v>
      </c>
      <c r="C76" s="15"/>
      <c r="D76" s="15" t="s">
        <v>158</v>
      </c>
      <c r="E76" s="4">
        <v>0</v>
      </c>
      <c r="F76" s="4">
        <v>0</v>
      </c>
      <c r="G76" s="13">
        <f>F76/6.3</f>
        <v>0</v>
      </c>
    </row>
    <row r="77" spans="1:7" x14ac:dyDescent="0.2">
      <c r="A77" s="17" t="s">
        <v>22</v>
      </c>
      <c r="B77" s="2" t="s">
        <v>159</v>
      </c>
      <c r="C77" s="15"/>
      <c r="D77" s="15" t="s">
        <v>160</v>
      </c>
      <c r="E77" s="4">
        <v>0</v>
      </c>
      <c r="F77" s="4">
        <v>0</v>
      </c>
      <c r="G77" s="13">
        <f>F77/6.3</f>
        <v>0</v>
      </c>
    </row>
    <row r="78" spans="1:7" x14ac:dyDescent="0.2">
      <c r="A78" s="16" t="s">
        <v>98</v>
      </c>
      <c r="B78" s="2" t="s">
        <v>161</v>
      </c>
      <c r="C78" s="15" t="s">
        <v>162</v>
      </c>
      <c r="D78" s="15" t="s">
        <v>13</v>
      </c>
      <c r="E78" s="4">
        <v>34865.699999999997</v>
      </c>
      <c r="F78" s="4">
        <v>34865.699999999997</v>
      </c>
      <c r="G78" s="13">
        <f>F78/6.3</f>
        <v>5534.2380952380945</v>
      </c>
    </row>
    <row r="79" spans="1:7" x14ac:dyDescent="0.2">
      <c r="A79" s="29" t="s">
        <v>22</v>
      </c>
      <c r="B79" s="30" t="s">
        <v>163</v>
      </c>
      <c r="C79" s="15"/>
      <c r="D79" s="15" t="s">
        <v>164</v>
      </c>
      <c r="E79" s="4">
        <v>535.13</v>
      </c>
      <c r="F79" s="4">
        <v>535.13</v>
      </c>
      <c r="G79" s="13">
        <f>F79/6.3</f>
        <v>84.941269841269843</v>
      </c>
    </row>
    <row r="80" spans="1:7" x14ac:dyDescent="0.2">
      <c r="A80" s="29" t="s">
        <v>16</v>
      </c>
      <c r="B80" s="30" t="s">
        <v>165</v>
      </c>
      <c r="C80" s="15"/>
      <c r="D80" s="15" t="s">
        <v>166</v>
      </c>
      <c r="E80" s="4">
        <v>27.27</v>
      </c>
      <c r="F80" s="4">
        <v>27.34</v>
      </c>
      <c r="G80" s="13">
        <f>F80/6.3</f>
        <v>4.3396825396825394</v>
      </c>
    </row>
    <row r="81" spans="1:7" x14ac:dyDescent="0.2">
      <c r="A81" s="29" t="s">
        <v>22</v>
      </c>
      <c r="B81" s="30" t="s">
        <v>167</v>
      </c>
      <c r="C81" s="15"/>
      <c r="D81" s="15" t="s">
        <v>79</v>
      </c>
      <c r="E81" s="4">
        <v>0</v>
      </c>
      <c r="F81" s="4">
        <v>0</v>
      </c>
      <c r="G81" s="13">
        <f>F81/6.3</f>
        <v>0</v>
      </c>
    </row>
    <row r="82" spans="1:7" x14ac:dyDescent="0.2">
      <c r="A82" s="17" t="s">
        <v>22</v>
      </c>
      <c r="B82" s="2" t="s">
        <v>168</v>
      </c>
      <c r="C82" s="15"/>
      <c r="D82" s="15" t="s">
        <v>83</v>
      </c>
      <c r="E82" s="4">
        <v>0</v>
      </c>
      <c r="F82" s="4">
        <v>0</v>
      </c>
      <c r="G82" s="13">
        <f>F82/6.3</f>
        <v>0</v>
      </c>
    </row>
    <row r="83" spans="1:7" x14ac:dyDescent="0.2">
      <c r="A83" s="17" t="s">
        <v>16</v>
      </c>
      <c r="B83" s="2" t="s">
        <v>169</v>
      </c>
      <c r="C83" s="15"/>
      <c r="D83" s="15" t="s">
        <v>170</v>
      </c>
      <c r="E83" s="4">
        <v>1517.76</v>
      </c>
      <c r="F83" s="4">
        <v>1517.76</v>
      </c>
      <c r="G83" s="13">
        <f>F83/6.3</f>
        <v>240.91428571428571</v>
      </c>
    </row>
    <row r="84" spans="1:7" x14ac:dyDescent="0.2">
      <c r="A84" s="19" t="s">
        <v>22</v>
      </c>
      <c r="B84" s="20" t="s">
        <v>171</v>
      </c>
      <c r="C84" s="15"/>
      <c r="D84" s="15" t="s">
        <v>172</v>
      </c>
      <c r="E84" s="4">
        <v>0</v>
      </c>
      <c r="F84" s="4">
        <v>0</v>
      </c>
      <c r="G84" s="13">
        <f>F84/6.3</f>
        <v>0</v>
      </c>
    </row>
    <row r="85" spans="1:7" x14ac:dyDescent="0.2">
      <c r="A85" s="17" t="s">
        <v>22</v>
      </c>
      <c r="B85" s="2" t="s">
        <v>173</v>
      </c>
      <c r="C85" s="15" t="s">
        <v>174</v>
      </c>
      <c r="D85" s="15" t="s">
        <v>175</v>
      </c>
      <c r="E85" s="4">
        <v>24.01</v>
      </c>
      <c r="F85" s="4">
        <v>24.01</v>
      </c>
      <c r="G85" s="13">
        <f>F85/6.3</f>
        <v>3.8111111111111113</v>
      </c>
    </row>
    <row r="86" spans="1:7" x14ac:dyDescent="0.2">
      <c r="A86" s="17" t="s">
        <v>22</v>
      </c>
      <c r="B86" s="15" t="s">
        <v>176</v>
      </c>
      <c r="C86" s="15" t="s">
        <v>177</v>
      </c>
      <c r="D86" s="15" t="s">
        <v>178</v>
      </c>
      <c r="E86" s="4">
        <v>0</v>
      </c>
      <c r="F86" s="4"/>
      <c r="G86" s="13">
        <f>F86/6.3</f>
        <v>0</v>
      </c>
    </row>
    <row r="87" spans="1:7" x14ac:dyDescent="0.2">
      <c r="A87" s="19" t="s">
        <v>22</v>
      </c>
      <c r="B87" s="20" t="s">
        <v>179</v>
      </c>
      <c r="C87" s="15" t="s">
        <v>180</v>
      </c>
      <c r="D87" s="15" t="s">
        <v>181</v>
      </c>
      <c r="E87" s="4"/>
      <c r="F87" s="4"/>
      <c r="G87" s="13">
        <f>F87/6.3</f>
        <v>0</v>
      </c>
    </row>
    <row r="88" spans="1:7" x14ac:dyDescent="0.2">
      <c r="A88" s="42" t="s">
        <v>22</v>
      </c>
      <c r="B88" s="43" t="s">
        <v>182</v>
      </c>
      <c r="C88" s="31"/>
      <c r="D88" s="43" t="s">
        <v>183</v>
      </c>
      <c r="E88" s="4">
        <v>122.55</v>
      </c>
      <c r="F88" s="4">
        <v>122.55</v>
      </c>
      <c r="G88" s="13">
        <f>F88/6.3</f>
        <v>19.452380952380953</v>
      </c>
    </row>
    <row r="89" spans="1:7" x14ac:dyDescent="0.2">
      <c r="A89" s="17" t="s">
        <v>22</v>
      </c>
      <c r="B89" s="15" t="s">
        <v>184</v>
      </c>
      <c r="C89" s="15"/>
      <c r="D89" s="15" t="s">
        <v>185</v>
      </c>
      <c r="E89" s="4">
        <v>0</v>
      </c>
      <c r="F89" s="4">
        <v>0</v>
      </c>
      <c r="G89" s="13">
        <f>F89/6.3</f>
        <v>0</v>
      </c>
    </row>
    <row r="90" spans="1:7" x14ac:dyDescent="0.2">
      <c r="A90" s="16" t="s">
        <v>16</v>
      </c>
      <c r="B90" s="18" t="s">
        <v>186</v>
      </c>
      <c r="C90" s="15"/>
      <c r="D90" s="18" t="s">
        <v>187</v>
      </c>
      <c r="E90" s="4">
        <v>53.55</v>
      </c>
      <c r="F90" s="4">
        <v>53.55</v>
      </c>
      <c r="G90" s="13">
        <f>F90/6.3</f>
        <v>8.5</v>
      </c>
    </row>
    <row r="91" spans="1:7" x14ac:dyDescent="0.2">
      <c r="A91" s="17" t="s">
        <v>16</v>
      </c>
      <c r="B91" s="15" t="s">
        <v>188</v>
      </c>
      <c r="C91" s="15"/>
      <c r="D91" s="15" t="s">
        <v>189</v>
      </c>
      <c r="E91" s="4">
        <v>3374.65</v>
      </c>
      <c r="F91" s="4">
        <v>2816.92</v>
      </c>
      <c r="G91" s="13">
        <f>F91/6.3</f>
        <v>447.13015873015877</v>
      </c>
    </row>
    <row r="92" spans="1:7" x14ac:dyDescent="0.2">
      <c r="A92" s="16" t="s">
        <v>22</v>
      </c>
      <c r="B92" s="18" t="s">
        <v>190</v>
      </c>
      <c r="C92" s="15"/>
      <c r="D92" s="18" t="s">
        <v>191</v>
      </c>
      <c r="E92" s="4">
        <v>332.89</v>
      </c>
      <c r="F92" s="4">
        <v>332.89</v>
      </c>
      <c r="G92" s="13">
        <f>F92/6.3</f>
        <v>52.839682539682542</v>
      </c>
    </row>
    <row r="93" spans="1:7" x14ac:dyDescent="0.2">
      <c r="A93" s="17" t="s">
        <v>16</v>
      </c>
      <c r="B93" s="15" t="s">
        <v>192</v>
      </c>
      <c r="C93" s="15"/>
      <c r="D93" s="15" t="s">
        <v>193</v>
      </c>
      <c r="E93" s="4">
        <v>0</v>
      </c>
      <c r="F93" s="4">
        <v>0</v>
      </c>
      <c r="G93" s="13">
        <f>F93/6.3</f>
        <v>0</v>
      </c>
    </row>
    <row r="94" spans="1:7" x14ac:dyDescent="0.2">
      <c r="A94" s="17" t="s">
        <v>22</v>
      </c>
      <c r="B94" s="15" t="s">
        <v>194</v>
      </c>
      <c r="C94" s="15"/>
      <c r="D94" s="15" t="s">
        <v>195</v>
      </c>
      <c r="E94" s="4">
        <v>0</v>
      </c>
      <c r="F94" s="4">
        <v>0</v>
      </c>
      <c r="G94" s="13">
        <f>F94/6.3</f>
        <v>0</v>
      </c>
    </row>
    <row r="95" spans="1:7" x14ac:dyDescent="0.2">
      <c r="A95" s="7" t="s">
        <v>10</v>
      </c>
      <c r="B95" s="14" t="s">
        <v>196</v>
      </c>
      <c r="C95" s="18" t="s">
        <v>197</v>
      </c>
      <c r="D95" s="14" t="s">
        <v>198</v>
      </c>
      <c r="E95" s="4"/>
      <c r="F95" s="4"/>
      <c r="G95" s="13">
        <f>F95/6.3</f>
        <v>0</v>
      </c>
    </row>
    <row r="96" spans="1:7" x14ac:dyDescent="0.2">
      <c r="A96" s="17" t="s">
        <v>22</v>
      </c>
      <c r="B96" s="15" t="s">
        <v>199</v>
      </c>
      <c r="C96" s="15"/>
      <c r="D96" s="15" t="s">
        <v>69</v>
      </c>
      <c r="E96" s="4">
        <v>91061.08</v>
      </c>
      <c r="F96" s="4">
        <v>91061.08</v>
      </c>
      <c r="G96" s="13">
        <f>F96/6.3</f>
        <v>14454.139682539682</v>
      </c>
    </row>
    <row r="97" spans="1:7" x14ac:dyDescent="0.2">
      <c r="A97" s="17" t="s">
        <v>22</v>
      </c>
      <c r="B97" s="15" t="s">
        <v>200</v>
      </c>
      <c r="C97" s="15"/>
      <c r="D97" s="15" t="s">
        <v>201</v>
      </c>
      <c r="E97" s="4">
        <v>48.67</v>
      </c>
      <c r="F97" s="4">
        <v>48.67</v>
      </c>
      <c r="G97" s="13">
        <f>F97/6.3</f>
        <v>7.7253968253968255</v>
      </c>
    </row>
    <row r="98" spans="1:7" x14ac:dyDescent="0.2">
      <c r="A98" s="16" t="s">
        <v>16</v>
      </c>
      <c r="B98" s="18" t="s">
        <v>202</v>
      </c>
      <c r="C98" s="15"/>
      <c r="D98" s="18" t="s">
        <v>203</v>
      </c>
      <c r="E98" s="4">
        <v>37.799999999999997</v>
      </c>
      <c r="F98" s="4">
        <v>37.799999999999997</v>
      </c>
      <c r="G98" s="13">
        <f>F98/6.3</f>
        <v>6</v>
      </c>
    </row>
    <row r="99" spans="1:7" x14ac:dyDescent="0.2">
      <c r="A99" s="16" t="s">
        <v>22</v>
      </c>
      <c r="B99" s="18" t="s">
        <v>204</v>
      </c>
      <c r="C99" s="15"/>
      <c r="D99" s="18" t="s">
        <v>205</v>
      </c>
      <c r="E99" s="4"/>
      <c r="F99" s="4"/>
      <c r="G99" s="13">
        <f>F99/6.3</f>
        <v>0</v>
      </c>
    </row>
    <row r="100" spans="1:7" x14ac:dyDescent="0.2">
      <c r="A100" s="37" t="s">
        <v>10</v>
      </c>
      <c r="B100" s="44" t="s">
        <v>206</v>
      </c>
      <c r="C100" s="23"/>
      <c r="D100" s="23" t="s">
        <v>152</v>
      </c>
      <c r="E100" s="4"/>
      <c r="F100" s="4"/>
      <c r="G100" s="13">
        <f>F100/6.3</f>
        <v>0</v>
      </c>
    </row>
    <row r="101" spans="1:7" x14ac:dyDescent="0.2">
      <c r="A101" s="26" t="s">
        <v>16</v>
      </c>
      <c r="B101" s="23" t="s">
        <v>207</v>
      </c>
      <c r="C101" s="23"/>
      <c r="D101" s="23" t="s">
        <v>152</v>
      </c>
      <c r="E101" s="4">
        <v>7975.38</v>
      </c>
      <c r="F101" s="4">
        <v>8233.8799999999992</v>
      </c>
      <c r="G101" s="13">
        <f>F101/6.3</f>
        <v>1306.9650793650792</v>
      </c>
    </row>
    <row r="102" spans="1:7" s="34" customFormat="1" x14ac:dyDescent="0.2">
      <c r="A102" s="21" t="s">
        <v>22</v>
      </c>
      <c r="B102" s="22" t="s">
        <v>208</v>
      </c>
      <c r="C102" s="45"/>
      <c r="D102" s="45" t="s">
        <v>117</v>
      </c>
      <c r="E102" s="32">
        <v>24089.33</v>
      </c>
      <c r="F102" s="32">
        <v>24089.33</v>
      </c>
      <c r="G102" s="33">
        <f>F102/6.3</f>
        <v>3823.7031746031748</v>
      </c>
    </row>
    <row r="103" spans="1:7" x14ac:dyDescent="0.2">
      <c r="A103" s="26" t="s">
        <v>22</v>
      </c>
      <c r="B103" s="27" t="s">
        <v>209</v>
      </c>
      <c r="C103" s="23"/>
      <c r="D103" s="23" t="s">
        <v>210</v>
      </c>
      <c r="E103" s="4">
        <v>1801.77</v>
      </c>
      <c r="F103" s="4">
        <v>1801.77</v>
      </c>
      <c r="G103" s="13">
        <f>F103/6.3</f>
        <v>285.99523809523811</v>
      </c>
    </row>
    <row r="104" spans="1:7" x14ac:dyDescent="0.2">
      <c r="A104" s="46" t="s">
        <v>22</v>
      </c>
      <c r="B104" s="47" t="s">
        <v>211</v>
      </c>
      <c r="C104" s="23"/>
      <c r="D104" s="23" t="s">
        <v>212</v>
      </c>
      <c r="E104" s="4">
        <v>0</v>
      </c>
      <c r="F104" s="4">
        <v>0</v>
      </c>
      <c r="G104" s="13">
        <f>F104/6.3</f>
        <v>0</v>
      </c>
    </row>
    <row r="105" spans="1:7" x14ac:dyDescent="0.2">
      <c r="A105" s="7" t="s">
        <v>10</v>
      </c>
      <c r="B105" s="14" t="s">
        <v>213</v>
      </c>
      <c r="C105" s="15" t="s">
        <v>214</v>
      </c>
      <c r="D105" s="15" t="s">
        <v>215</v>
      </c>
      <c r="E105" s="4"/>
      <c r="F105" s="4"/>
      <c r="G105" s="13">
        <f>F105/6.3</f>
        <v>0</v>
      </c>
    </row>
    <row r="106" spans="1:7" x14ac:dyDescent="0.2">
      <c r="A106" s="29" t="s">
        <v>22</v>
      </c>
      <c r="B106" s="31" t="s">
        <v>216</v>
      </c>
      <c r="C106" s="15"/>
      <c r="D106" s="15" t="s">
        <v>45</v>
      </c>
      <c r="E106" s="4">
        <v>0</v>
      </c>
      <c r="F106" s="4">
        <v>0</v>
      </c>
      <c r="G106" s="13">
        <f>F106/6.3</f>
        <v>0</v>
      </c>
    </row>
    <row r="107" spans="1:7" x14ac:dyDescent="0.2">
      <c r="A107" s="17" t="s">
        <v>16</v>
      </c>
      <c r="B107" s="2" t="s">
        <v>217</v>
      </c>
      <c r="C107" s="15"/>
      <c r="D107" s="15" t="s">
        <v>218</v>
      </c>
      <c r="E107" s="4">
        <v>1492.98</v>
      </c>
      <c r="F107" s="4">
        <v>1499.51</v>
      </c>
      <c r="G107" s="13">
        <f>F107/6.3</f>
        <v>238.01746031746032</v>
      </c>
    </row>
    <row r="108" spans="1:7" x14ac:dyDescent="0.2">
      <c r="A108" s="29" t="s">
        <v>22</v>
      </c>
      <c r="B108" s="31" t="s">
        <v>219</v>
      </c>
      <c r="C108" s="15"/>
      <c r="D108" s="15" t="s">
        <v>220</v>
      </c>
      <c r="E108" s="4"/>
      <c r="F108" s="4"/>
      <c r="G108" s="13">
        <f>F108/6.3</f>
        <v>0</v>
      </c>
    </row>
    <row r="109" spans="1:7" x14ac:dyDescent="0.2">
      <c r="A109" s="26" t="s">
        <v>22</v>
      </c>
      <c r="B109" s="27" t="s">
        <v>221</v>
      </c>
      <c r="C109" s="23"/>
      <c r="D109" s="23" t="s">
        <v>222</v>
      </c>
      <c r="E109" s="4">
        <v>401.83</v>
      </c>
      <c r="F109" s="4">
        <v>401.83</v>
      </c>
      <c r="G109" s="13">
        <f>F109/6.3</f>
        <v>63.782539682539685</v>
      </c>
    </row>
    <row r="110" spans="1:7" s="34" customFormat="1" x14ac:dyDescent="0.2">
      <c r="A110" s="29" t="s">
        <v>22</v>
      </c>
      <c r="B110" s="30" t="s">
        <v>223</v>
      </c>
      <c r="C110" s="31"/>
      <c r="D110" s="31" t="s">
        <v>224</v>
      </c>
      <c r="E110" s="32">
        <v>609.44000000000005</v>
      </c>
      <c r="F110" s="32">
        <v>609.44000000000005</v>
      </c>
      <c r="G110" s="33">
        <f>F110/6.3</f>
        <v>96.736507936507948</v>
      </c>
    </row>
    <row r="111" spans="1:7" x14ac:dyDescent="0.2">
      <c r="A111" s="29" t="s">
        <v>16</v>
      </c>
      <c r="B111" s="30" t="s">
        <v>225</v>
      </c>
      <c r="C111" s="31"/>
      <c r="D111" s="31" t="s">
        <v>226</v>
      </c>
      <c r="E111" s="4">
        <v>181.86</v>
      </c>
      <c r="F111" s="4">
        <v>181.86</v>
      </c>
      <c r="G111" s="13">
        <f>F111/6.3</f>
        <v>28.866666666666671</v>
      </c>
    </row>
    <row r="112" spans="1:7" x14ac:dyDescent="0.2">
      <c r="A112" s="42" t="s">
        <v>22</v>
      </c>
      <c r="B112" s="30" t="s">
        <v>227</v>
      </c>
      <c r="C112" s="31"/>
      <c r="D112" s="43" t="s">
        <v>228</v>
      </c>
      <c r="E112" s="4"/>
      <c r="F112" s="4"/>
      <c r="G112" s="13">
        <f>F112/6.3</f>
        <v>0</v>
      </c>
    </row>
    <row r="113" spans="1:7" x14ac:dyDescent="0.2">
      <c r="A113" s="7" t="s">
        <v>10</v>
      </c>
      <c r="B113" s="14" t="s">
        <v>229</v>
      </c>
      <c r="C113" s="15" t="s">
        <v>230</v>
      </c>
      <c r="D113" s="15" t="s">
        <v>75</v>
      </c>
      <c r="E113" s="4"/>
      <c r="F113" s="4"/>
      <c r="G113" s="13">
        <f>F113/6.3</f>
        <v>0</v>
      </c>
    </row>
    <row r="114" spans="1:7" x14ac:dyDescent="0.2">
      <c r="A114" s="17" t="s">
        <v>22</v>
      </c>
      <c r="B114" s="15" t="s">
        <v>231</v>
      </c>
      <c r="C114" s="15"/>
      <c r="D114" s="15" t="s">
        <v>38</v>
      </c>
      <c r="E114" s="4">
        <v>3904.42</v>
      </c>
      <c r="F114" s="4">
        <v>3904.42</v>
      </c>
      <c r="G114" s="13">
        <f>F114/6.3</f>
        <v>619.74920634920636</v>
      </c>
    </row>
    <row r="115" spans="1:7" x14ac:dyDescent="0.2">
      <c r="A115" s="16" t="s">
        <v>16</v>
      </c>
      <c r="B115" s="18" t="s">
        <v>232</v>
      </c>
      <c r="C115" s="15"/>
      <c r="D115" s="18" t="s">
        <v>13</v>
      </c>
      <c r="E115" s="4"/>
      <c r="F115" s="4"/>
      <c r="G115" s="13">
        <f>F115/6.3</f>
        <v>0</v>
      </c>
    </row>
    <row r="116" spans="1:7" x14ac:dyDescent="0.2">
      <c r="A116" s="16" t="s">
        <v>16</v>
      </c>
      <c r="B116" s="18" t="s">
        <v>233</v>
      </c>
      <c r="C116" s="15"/>
      <c r="D116" s="18" t="s">
        <v>234</v>
      </c>
      <c r="E116" s="4"/>
      <c r="F116" s="4"/>
      <c r="G116" s="13"/>
    </row>
    <row r="117" spans="1:7" x14ac:dyDescent="0.2">
      <c r="A117" s="26" t="s">
        <v>16</v>
      </c>
      <c r="B117" s="27" t="s">
        <v>235</v>
      </c>
      <c r="C117" s="23"/>
      <c r="D117" s="23" t="s">
        <v>236</v>
      </c>
      <c r="E117" s="4">
        <v>0</v>
      </c>
      <c r="F117" s="4">
        <v>0</v>
      </c>
      <c r="G117" s="13">
        <f>F117/6.3</f>
        <v>0</v>
      </c>
    </row>
    <row r="118" spans="1:7" x14ac:dyDescent="0.2">
      <c r="A118" s="26" t="s">
        <v>16</v>
      </c>
      <c r="B118" s="27" t="s">
        <v>237</v>
      </c>
      <c r="C118" s="23"/>
      <c r="D118" s="23" t="s">
        <v>238</v>
      </c>
      <c r="E118" s="4">
        <v>0</v>
      </c>
      <c r="F118" s="4">
        <v>0</v>
      </c>
      <c r="G118" s="13">
        <f>F118/6.3</f>
        <v>0</v>
      </c>
    </row>
    <row r="119" spans="1:7" x14ac:dyDescent="0.2">
      <c r="A119" s="26" t="s">
        <v>16</v>
      </c>
      <c r="B119" s="23" t="s">
        <v>239</v>
      </c>
      <c r="C119" s="23"/>
      <c r="D119" s="23" t="s">
        <v>236</v>
      </c>
      <c r="E119" s="4">
        <v>1492.97</v>
      </c>
      <c r="F119" s="4">
        <v>1492.97</v>
      </c>
      <c r="G119" s="13">
        <f>F119/6.3</f>
        <v>236.9793650793651</v>
      </c>
    </row>
    <row r="120" spans="1:7" x14ac:dyDescent="0.2">
      <c r="A120" s="26" t="s">
        <v>22</v>
      </c>
      <c r="B120" s="23" t="s">
        <v>240</v>
      </c>
      <c r="C120" s="23"/>
      <c r="D120" s="23" t="s">
        <v>241</v>
      </c>
      <c r="E120" s="4">
        <v>304.95999999999998</v>
      </c>
      <c r="F120" s="4">
        <v>304.95999999999998</v>
      </c>
      <c r="G120" s="13">
        <f>F120/6.3</f>
        <v>48.406349206349205</v>
      </c>
    </row>
    <row r="121" spans="1:7" x14ac:dyDescent="0.2">
      <c r="A121" s="28" t="s">
        <v>16</v>
      </c>
      <c r="B121" s="25" t="s">
        <v>242</v>
      </c>
      <c r="C121" s="23"/>
      <c r="D121" s="25" t="s">
        <v>243</v>
      </c>
      <c r="E121" s="4">
        <v>0</v>
      </c>
      <c r="F121" s="4">
        <v>0</v>
      </c>
      <c r="G121" s="13">
        <f>F121/6.3</f>
        <v>0</v>
      </c>
    </row>
    <row r="122" spans="1:7" x14ac:dyDescent="0.2">
      <c r="A122" s="26" t="s">
        <v>16</v>
      </c>
      <c r="B122" s="23" t="s">
        <v>244</v>
      </c>
      <c r="C122" s="23"/>
      <c r="D122" s="23" t="s">
        <v>245</v>
      </c>
      <c r="E122" s="4">
        <v>5123.7299999999996</v>
      </c>
      <c r="F122" s="4">
        <v>5123.7299999999996</v>
      </c>
      <c r="G122" s="13">
        <f>F122/6.3</f>
        <v>813.29047619047617</v>
      </c>
    </row>
    <row r="123" spans="1:7" x14ac:dyDescent="0.2">
      <c r="A123" s="7" t="s">
        <v>10</v>
      </c>
      <c r="B123" s="14" t="s">
        <v>246</v>
      </c>
      <c r="C123" s="15" t="s">
        <v>247</v>
      </c>
      <c r="D123" s="15" t="s">
        <v>248</v>
      </c>
      <c r="E123" s="4"/>
      <c r="F123" s="4"/>
      <c r="G123" s="13">
        <f>F123/6.3</f>
        <v>0</v>
      </c>
    </row>
    <row r="124" spans="1:7" x14ac:dyDescent="0.2">
      <c r="A124" s="17" t="s">
        <v>16</v>
      </c>
      <c r="B124" s="15" t="s">
        <v>249</v>
      </c>
      <c r="C124" s="15"/>
      <c r="D124" s="15" t="s">
        <v>218</v>
      </c>
      <c r="E124" s="4">
        <v>121.23</v>
      </c>
      <c r="F124" s="4">
        <v>121.23</v>
      </c>
      <c r="G124" s="13">
        <f>F124/6.3</f>
        <v>19.242857142857144</v>
      </c>
    </row>
    <row r="125" spans="1:7" x14ac:dyDescent="0.2">
      <c r="A125" s="16" t="s">
        <v>16</v>
      </c>
      <c r="B125" s="18" t="s">
        <v>250</v>
      </c>
      <c r="C125" s="15"/>
      <c r="D125" s="18" t="s">
        <v>251</v>
      </c>
      <c r="E125" s="4"/>
      <c r="F125" s="4"/>
      <c r="G125" s="13"/>
    </row>
    <row r="126" spans="1:7" x14ac:dyDescent="0.2">
      <c r="A126" s="16" t="s">
        <v>16</v>
      </c>
      <c r="B126" s="18" t="s">
        <v>252</v>
      </c>
      <c r="C126" s="15"/>
      <c r="D126" s="18" t="s">
        <v>253</v>
      </c>
      <c r="E126" s="4"/>
      <c r="F126" s="4"/>
      <c r="G126" s="13">
        <f>F126/6.3</f>
        <v>0</v>
      </c>
    </row>
    <row r="127" spans="1:7" x14ac:dyDescent="0.2">
      <c r="A127" s="19" t="s">
        <v>22</v>
      </c>
      <c r="B127" s="20" t="s">
        <v>254</v>
      </c>
      <c r="C127" s="15"/>
      <c r="D127" s="15" t="s">
        <v>69</v>
      </c>
      <c r="E127" s="4">
        <v>0</v>
      </c>
      <c r="F127" s="4">
        <v>0</v>
      </c>
      <c r="G127" s="13">
        <f>F127/6.3</f>
        <v>0</v>
      </c>
    </row>
    <row r="128" spans="1:7" x14ac:dyDescent="0.2">
      <c r="A128" s="42" t="s">
        <v>22</v>
      </c>
      <c r="B128" s="43" t="s">
        <v>255</v>
      </c>
      <c r="C128" s="31"/>
      <c r="D128" s="43" t="s">
        <v>256</v>
      </c>
      <c r="E128" s="4">
        <v>0</v>
      </c>
      <c r="F128" s="4">
        <v>0</v>
      </c>
      <c r="G128" s="13">
        <f>F128/6.3</f>
        <v>0</v>
      </c>
    </row>
    <row r="129" spans="1:7" x14ac:dyDescent="0.2">
      <c r="A129" s="29" t="s">
        <v>22</v>
      </c>
      <c r="B129" s="31" t="s">
        <v>257</v>
      </c>
      <c r="C129" s="15"/>
      <c r="D129" s="15" t="s">
        <v>258</v>
      </c>
      <c r="E129" s="4">
        <v>137.18</v>
      </c>
      <c r="F129" s="4">
        <v>137.18</v>
      </c>
      <c r="G129" s="13">
        <f>F129/6.3</f>
        <v>21.774603174603175</v>
      </c>
    </row>
    <row r="130" spans="1:7" x14ac:dyDescent="0.2">
      <c r="A130" s="26" t="s">
        <v>22</v>
      </c>
      <c r="B130" s="27" t="s">
        <v>259</v>
      </c>
      <c r="C130" s="23"/>
      <c r="D130" s="23" t="s">
        <v>160</v>
      </c>
      <c r="E130" s="4">
        <v>0</v>
      </c>
      <c r="F130" s="4">
        <v>0</v>
      </c>
      <c r="G130" s="13">
        <f>F130/6.3</f>
        <v>0</v>
      </c>
    </row>
    <row r="131" spans="1:7" x14ac:dyDescent="0.2">
      <c r="A131" s="26" t="s">
        <v>22</v>
      </c>
      <c r="B131" s="27" t="s">
        <v>260</v>
      </c>
      <c r="C131" s="23"/>
      <c r="D131" s="23" t="s">
        <v>261</v>
      </c>
      <c r="E131" s="4">
        <v>0</v>
      </c>
      <c r="F131" s="4">
        <v>0</v>
      </c>
      <c r="G131" s="13">
        <f>F131/6.3</f>
        <v>0</v>
      </c>
    </row>
    <row r="132" spans="1:7" x14ac:dyDescent="0.2">
      <c r="A132" s="26" t="s">
        <v>16</v>
      </c>
      <c r="B132" s="27" t="s">
        <v>262</v>
      </c>
      <c r="C132" s="23"/>
      <c r="D132" s="23" t="s">
        <v>263</v>
      </c>
      <c r="E132" s="4">
        <v>0</v>
      </c>
      <c r="F132" s="4">
        <v>0</v>
      </c>
      <c r="G132" s="13">
        <f>F132/6.3</f>
        <v>0</v>
      </c>
    </row>
    <row r="133" spans="1:7" s="41" customFormat="1" x14ac:dyDescent="0.2">
      <c r="A133" s="28" t="s">
        <v>22</v>
      </c>
      <c r="B133" s="25" t="s">
        <v>264</v>
      </c>
      <c r="C133" s="25"/>
      <c r="D133" s="25" t="s">
        <v>150</v>
      </c>
      <c r="E133" s="38">
        <v>849.32</v>
      </c>
      <c r="F133" s="39">
        <v>849.32</v>
      </c>
      <c r="G133" s="40">
        <f>F133/6.3</f>
        <v>134.81269841269844</v>
      </c>
    </row>
    <row r="134" spans="1:7" x14ac:dyDescent="0.2">
      <c r="A134" s="37" t="s">
        <v>10</v>
      </c>
      <c r="B134" s="44" t="s">
        <v>265</v>
      </c>
      <c r="C134" s="23"/>
      <c r="D134" s="23" t="s">
        <v>266</v>
      </c>
      <c r="E134" s="4"/>
      <c r="F134" s="4"/>
      <c r="G134" s="13">
        <f>F134/6.3</f>
        <v>0</v>
      </c>
    </row>
    <row r="135" spans="1:7" x14ac:dyDescent="0.2">
      <c r="A135" s="19" t="s">
        <v>22</v>
      </c>
      <c r="B135" s="48" t="s">
        <v>267</v>
      </c>
      <c r="C135" s="31"/>
      <c r="D135" s="31" t="s">
        <v>268</v>
      </c>
      <c r="E135" s="4"/>
      <c r="F135" s="4"/>
      <c r="G135" s="13">
        <f>F135/6.3</f>
        <v>0</v>
      </c>
    </row>
    <row r="136" spans="1:7" x14ac:dyDescent="0.2">
      <c r="A136" s="29" t="s">
        <v>16</v>
      </c>
      <c r="B136" s="30" t="s">
        <v>269</v>
      </c>
      <c r="C136" s="15"/>
      <c r="D136" s="15" t="s">
        <v>270</v>
      </c>
      <c r="E136" s="4">
        <v>2588.3200000000002</v>
      </c>
      <c r="F136" s="4">
        <v>2588.3200000000002</v>
      </c>
      <c r="G136" s="13">
        <f>F136/6.3</f>
        <v>410.84444444444449</v>
      </c>
    </row>
    <row r="137" spans="1:7" x14ac:dyDescent="0.2">
      <c r="A137" s="29" t="s">
        <v>22</v>
      </c>
      <c r="B137" s="31" t="s">
        <v>271</v>
      </c>
      <c r="C137" s="15"/>
      <c r="D137" s="15" t="s">
        <v>272</v>
      </c>
      <c r="E137" s="4">
        <v>0</v>
      </c>
      <c r="F137" s="4">
        <v>0</v>
      </c>
      <c r="G137" s="13">
        <f>F137/6.3</f>
        <v>0</v>
      </c>
    </row>
    <row r="138" spans="1:7" x14ac:dyDescent="0.2">
      <c r="A138" s="29" t="s">
        <v>22</v>
      </c>
      <c r="B138" s="30" t="s">
        <v>273</v>
      </c>
      <c r="C138" s="15" t="s">
        <v>274</v>
      </c>
      <c r="D138" s="15" t="s">
        <v>69</v>
      </c>
      <c r="E138" s="4">
        <v>0</v>
      </c>
      <c r="F138" s="4">
        <v>0</v>
      </c>
      <c r="G138" s="13">
        <f>F138/6.3</f>
        <v>0</v>
      </c>
    </row>
    <row r="139" spans="1:7" x14ac:dyDescent="0.2">
      <c r="A139" s="17" t="s">
        <v>22</v>
      </c>
      <c r="B139" s="2" t="s">
        <v>275</v>
      </c>
      <c r="C139" s="15"/>
      <c r="D139" s="15" t="s">
        <v>276</v>
      </c>
      <c r="E139" s="4">
        <v>64.02</v>
      </c>
      <c r="F139" s="4">
        <v>64.02</v>
      </c>
      <c r="G139" s="13">
        <f>F139/6.3</f>
        <v>10.161904761904761</v>
      </c>
    </row>
    <row r="140" spans="1:7" x14ac:dyDescent="0.2">
      <c r="A140" s="17" t="s">
        <v>22</v>
      </c>
      <c r="B140" s="2" t="s">
        <v>277</v>
      </c>
      <c r="C140" s="15"/>
      <c r="D140" s="15" t="s">
        <v>278</v>
      </c>
      <c r="E140" s="4">
        <v>1478.73</v>
      </c>
      <c r="F140" s="4">
        <v>1478.73</v>
      </c>
      <c r="G140" s="13">
        <f>F140/6.3</f>
        <v>234.71904761904761</v>
      </c>
    </row>
    <row r="141" spans="1:7" x14ac:dyDescent="0.2">
      <c r="A141" s="17" t="s">
        <v>22</v>
      </c>
      <c r="B141" s="2" t="s">
        <v>279</v>
      </c>
      <c r="C141" s="15"/>
      <c r="D141" s="15" t="s">
        <v>280</v>
      </c>
      <c r="E141" s="4">
        <v>0</v>
      </c>
      <c r="F141" s="4">
        <v>0</v>
      </c>
      <c r="G141" s="13">
        <f>F141/6.3</f>
        <v>0</v>
      </c>
    </row>
    <row r="142" spans="1:7" x14ac:dyDescent="0.2">
      <c r="A142" s="17" t="s">
        <v>22</v>
      </c>
      <c r="B142" s="2" t="s">
        <v>281</v>
      </c>
      <c r="C142" s="15"/>
      <c r="D142" s="15" t="s">
        <v>282</v>
      </c>
      <c r="E142" s="4">
        <v>592.03</v>
      </c>
      <c r="F142" s="4">
        <v>588.52</v>
      </c>
      <c r="G142" s="13">
        <f>F142/6.3</f>
        <v>93.415873015873018</v>
      </c>
    </row>
    <row r="143" spans="1:7" x14ac:dyDescent="0.2">
      <c r="A143" s="17" t="s">
        <v>16</v>
      </c>
      <c r="B143" s="2" t="s">
        <v>283</v>
      </c>
      <c r="C143" s="15"/>
      <c r="D143" s="15" t="s">
        <v>38</v>
      </c>
      <c r="E143" s="4">
        <v>172.2</v>
      </c>
      <c r="F143" s="4">
        <v>172.2</v>
      </c>
      <c r="G143" s="13">
        <f>F143/6.3</f>
        <v>27.333333333333332</v>
      </c>
    </row>
    <row r="144" spans="1:7" x14ac:dyDescent="0.2">
      <c r="A144" s="29" t="s">
        <v>22</v>
      </c>
      <c r="B144" s="30" t="s">
        <v>284</v>
      </c>
      <c r="C144" s="15"/>
      <c r="D144" s="15" t="s">
        <v>285</v>
      </c>
      <c r="E144" s="4">
        <v>117.72</v>
      </c>
      <c r="F144" s="4">
        <v>117.72</v>
      </c>
      <c r="G144" s="13">
        <f>F144/6.3</f>
        <v>18.685714285714287</v>
      </c>
    </row>
    <row r="145" spans="1:7" x14ac:dyDescent="0.2">
      <c r="A145" s="17" t="s">
        <v>22</v>
      </c>
      <c r="B145" s="2" t="s">
        <v>286</v>
      </c>
      <c r="C145" s="15"/>
      <c r="D145" s="15" t="s">
        <v>287</v>
      </c>
      <c r="E145" s="4">
        <v>26.29</v>
      </c>
      <c r="F145" s="4">
        <v>26.29</v>
      </c>
      <c r="G145" s="13">
        <f>F145/6.3</f>
        <v>4.1730158730158733</v>
      </c>
    </row>
    <row r="146" spans="1:7" x14ac:dyDescent="0.2">
      <c r="A146" s="17" t="s">
        <v>16</v>
      </c>
      <c r="B146" s="15" t="s">
        <v>288</v>
      </c>
      <c r="C146" s="15"/>
      <c r="D146" s="15" t="s">
        <v>38</v>
      </c>
      <c r="E146" s="4">
        <v>554.22</v>
      </c>
      <c r="F146" s="4">
        <v>554.22</v>
      </c>
      <c r="G146" s="13">
        <f>F146/6.3</f>
        <v>87.971428571428575</v>
      </c>
    </row>
    <row r="147" spans="1:7" x14ac:dyDescent="0.2">
      <c r="A147" s="17" t="s">
        <v>22</v>
      </c>
      <c r="B147" s="15" t="s">
        <v>289</v>
      </c>
      <c r="C147" s="15"/>
      <c r="D147" s="15" t="s">
        <v>290</v>
      </c>
      <c r="E147" s="4">
        <v>395.07</v>
      </c>
      <c r="F147" s="4">
        <v>395.07</v>
      </c>
      <c r="G147" s="13">
        <f>F147/6.3</f>
        <v>62.709523809523809</v>
      </c>
    </row>
    <row r="148" spans="1:7" x14ac:dyDescent="0.2">
      <c r="A148" s="17" t="s">
        <v>16</v>
      </c>
      <c r="B148" s="2" t="s">
        <v>291</v>
      </c>
      <c r="C148" s="15"/>
      <c r="D148" s="15" t="s">
        <v>292</v>
      </c>
      <c r="E148" s="4">
        <v>1.93</v>
      </c>
      <c r="F148" s="4">
        <v>1.93</v>
      </c>
      <c r="G148" s="13">
        <f>F148/6.3</f>
        <v>0.30634920634920637</v>
      </c>
    </row>
    <row r="149" spans="1:7" x14ac:dyDescent="0.2">
      <c r="A149" s="17" t="s">
        <v>16</v>
      </c>
      <c r="B149" s="15" t="s">
        <v>293</v>
      </c>
      <c r="C149" s="15"/>
      <c r="D149" s="15" t="s">
        <v>97</v>
      </c>
      <c r="E149" s="4">
        <v>82.59</v>
      </c>
      <c r="F149" s="4">
        <v>82.59</v>
      </c>
      <c r="G149" s="13">
        <f>F149/6.3</f>
        <v>13.109523809523811</v>
      </c>
    </row>
    <row r="150" spans="1:7" x14ac:dyDescent="0.2">
      <c r="A150" s="7" t="s">
        <v>10</v>
      </c>
      <c r="B150" s="14" t="s">
        <v>294</v>
      </c>
      <c r="C150" s="15" t="s">
        <v>295</v>
      </c>
      <c r="D150" s="15" t="s">
        <v>51</v>
      </c>
      <c r="E150" s="4"/>
      <c r="F150" s="4"/>
      <c r="G150" s="13">
        <f>F150/6.3</f>
        <v>0</v>
      </c>
    </row>
    <row r="151" spans="1:7" x14ac:dyDescent="0.2">
      <c r="A151" s="7" t="s">
        <v>10</v>
      </c>
      <c r="B151" s="14" t="s">
        <v>296</v>
      </c>
      <c r="C151" s="15" t="s">
        <v>297</v>
      </c>
      <c r="D151" s="14" t="s">
        <v>261</v>
      </c>
      <c r="E151" s="4"/>
      <c r="F151" s="4"/>
      <c r="G151" s="13">
        <f>F151/6.3</f>
        <v>0</v>
      </c>
    </row>
    <row r="152" spans="1:7" x14ac:dyDescent="0.2">
      <c r="A152" s="17" t="s">
        <v>22</v>
      </c>
      <c r="B152" s="15" t="s">
        <v>298</v>
      </c>
      <c r="C152" s="15"/>
      <c r="D152" s="15" t="s">
        <v>299</v>
      </c>
      <c r="E152" s="4">
        <v>654.44000000000005</v>
      </c>
      <c r="F152" s="4">
        <v>654.44000000000005</v>
      </c>
      <c r="G152" s="13">
        <f>F152/6.3</f>
        <v>103.87936507936509</v>
      </c>
    </row>
    <row r="153" spans="1:7" x14ac:dyDescent="0.2">
      <c r="A153" s="16" t="s">
        <v>22</v>
      </c>
      <c r="B153" s="18" t="s">
        <v>300</v>
      </c>
      <c r="C153" s="15"/>
      <c r="D153" s="18" t="s">
        <v>301</v>
      </c>
      <c r="E153" s="4">
        <v>2.29</v>
      </c>
      <c r="F153" s="4">
        <v>2.29</v>
      </c>
      <c r="G153" s="13">
        <f>F153/6.3</f>
        <v>0.36349206349206353</v>
      </c>
    </row>
    <row r="154" spans="1:7" x14ac:dyDescent="0.2">
      <c r="A154" s="7" t="s">
        <v>10</v>
      </c>
      <c r="B154" s="14" t="s">
        <v>302</v>
      </c>
      <c r="C154" s="15" t="s">
        <v>303</v>
      </c>
      <c r="D154" s="14" t="s">
        <v>13</v>
      </c>
      <c r="E154" s="4"/>
      <c r="F154" s="4"/>
      <c r="G154" s="13">
        <f>F154/6.3</f>
        <v>0</v>
      </c>
    </row>
    <row r="155" spans="1:7" x14ac:dyDescent="0.2">
      <c r="A155" s="29" t="s">
        <v>22</v>
      </c>
      <c r="B155" s="30" t="s">
        <v>304</v>
      </c>
      <c r="C155" s="15"/>
      <c r="D155" s="15" t="s">
        <v>305</v>
      </c>
      <c r="E155" s="4">
        <v>2618.66</v>
      </c>
      <c r="F155" s="4">
        <v>2618.66</v>
      </c>
      <c r="G155" s="13">
        <f>F155/6.3</f>
        <v>415.66031746031746</v>
      </c>
    </row>
    <row r="156" spans="1:7" x14ac:dyDescent="0.2">
      <c r="A156" s="17" t="s">
        <v>16</v>
      </c>
      <c r="B156" s="2" t="s">
        <v>306</v>
      </c>
      <c r="C156" s="15"/>
      <c r="D156" s="15" t="s">
        <v>307</v>
      </c>
      <c r="E156" s="4">
        <v>1333.23</v>
      </c>
      <c r="F156" s="4">
        <v>1333.23</v>
      </c>
      <c r="G156" s="13">
        <f>F156/6.3</f>
        <v>211.62380952380954</v>
      </c>
    </row>
    <row r="157" spans="1:7" x14ac:dyDescent="0.2">
      <c r="A157" s="16" t="s">
        <v>16</v>
      </c>
      <c r="B157" s="2" t="s">
        <v>308</v>
      </c>
      <c r="C157" s="15"/>
      <c r="D157" s="18" t="s">
        <v>307</v>
      </c>
      <c r="E157" s="4"/>
      <c r="F157" s="4"/>
      <c r="G157" s="13">
        <f>F157/6.3</f>
        <v>0</v>
      </c>
    </row>
    <row r="158" spans="1:7" x14ac:dyDescent="0.2">
      <c r="A158" s="16" t="s">
        <v>16</v>
      </c>
      <c r="B158" s="2" t="s">
        <v>309</v>
      </c>
      <c r="C158" s="15"/>
      <c r="D158" s="18" t="s">
        <v>310</v>
      </c>
      <c r="E158" s="4"/>
      <c r="F158" s="4"/>
      <c r="G158" s="13"/>
    </row>
    <row r="159" spans="1:7" x14ac:dyDescent="0.2">
      <c r="A159" s="16" t="s">
        <v>16</v>
      </c>
      <c r="B159" s="2" t="s">
        <v>311</v>
      </c>
      <c r="C159" s="15"/>
      <c r="D159" s="18" t="s">
        <v>312</v>
      </c>
      <c r="E159" s="4">
        <v>36.75</v>
      </c>
      <c r="F159" s="4">
        <v>36.75</v>
      </c>
      <c r="G159" s="13">
        <f>F159/6.3</f>
        <v>5.8333333333333339</v>
      </c>
    </row>
    <row r="160" spans="1:7" x14ac:dyDescent="0.2">
      <c r="A160" s="7" t="s">
        <v>10</v>
      </c>
      <c r="B160" s="14" t="s">
        <v>313</v>
      </c>
      <c r="C160" s="15" t="s">
        <v>314</v>
      </c>
      <c r="D160" s="15" t="s">
        <v>315</v>
      </c>
      <c r="E160" s="4"/>
      <c r="F160" s="4"/>
      <c r="G160" s="13">
        <f>F160/6.3</f>
        <v>0</v>
      </c>
    </row>
    <row r="161" spans="1:7" x14ac:dyDescent="0.2">
      <c r="A161" s="7" t="s">
        <v>10</v>
      </c>
      <c r="B161" s="14" t="s">
        <v>316</v>
      </c>
      <c r="C161" s="15"/>
      <c r="D161" s="15" t="s">
        <v>13</v>
      </c>
      <c r="E161" s="4"/>
      <c r="F161" s="4"/>
      <c r="G161" s="13">
        <f>F161/6.3</f>
        <v>0</v>
      </c>
    </row>
    <row r="162" spans="1:7" x14ac:dyDescent="0.2">
      <c r="A162" s="26" t="s">
        <v>22</v>
      </c>
      <c r="B162" s="27" t="s">
        <v>317</v>
      </c>
      <c r="C162" s="23"/>
      <c r="D162" s="23" t="s">
        <v>139</v>
      </c>
      <c r="E162" s="4">
        <v>437.94</v>
      </c>
      <c r="F162" s="4">
        <v>437.94</v>
      </c>
      <c r="G162" s="13">
        <f>F162/6.3</f>
        <v>69.51428571428572</v>
      </c>
    </row>
    <row r="163" spans="1:7" x14ac:dyDescent="0.2">
      <c r="A163" s="26" t="s">
        <v>16</v>
      </c>
      <c r="B163" s="27" t="s">
        <v>318</v>
      </c>
      <c r="C163" s="23" t="s">
        <v>319</v>
      </c>
      <c r="D163" s="23" t="s">
        <v>137</v>
      </c>
      <c r="E163" s="4">
        <v>25.2</v>
      </c>
      <c r="F163" s="4">
        <v>25.2</v>
      </c>
      <c r="G163" s="13">
        <f>F163/6.3</f>
        <v>4</v>
      </c>
    </row>
    <row r="164" spans="1:7" x14ac:dyDescent="0.2">
      <c r="A164" s="17" t="s">
        <v>22</v>
      </c>
      <c r="B164" s="2" t="s">
        <v>320</v>
      </c>
      <c r="C164" s="15"/>
      <c r="D164" s="15" t="s">
        <v>321</v>
      </c>
      <c r="E164" s="4">
        <v>51581.1</v>
      </c>
      <c r="F164" s="4">
        <v>51581.1</v>
      </c>
      <c r="G164" s="13">
        <f>F164/6.3</f>
        <v>8187.4761904761908</v>
      </c>
    </row>
    <row r="165" spans="1:7" x14ac:dyDescent="0.2">
      <c r="A165" s="29" t="s">
        <v>22</v>
      </c>
      <c r="B165" s="30" t="s">
        <v>322</v>
      </c>
      <c r="C165" s="15"/>
      <c r="D165" s="15" t="s">
        <v>323</v>
      </c>
      <c r="E165" s="4"/>
      <c r="F165" s="4"/>
      <c r="G165" s="13">
        <f>F165/6.3</f>
        <v>0</v>
      </c>
    </row>
    <row r="166" spans="1:7" x14ac:dyDescent="0.2">
      <c r="A166" s="17" t="s">
        <v>22</v>
      </c>
      <c r="B166" s="2" t="s">
        <v>324</v>
      </c>
      <c r="C166" s="15"/>
      <c r="D166" s="15" t="s">
        <v>325</v>
      </c>
      <c r="E166" s="4">
        <v>0</v>
      </c>
      <c r="F166" s="4">
        <v>0</v>
      </c>
      <c r="G166" s="13">
        <f>F166/6.3</f>
        <v>0</v>
      </c>
    </row>
    <row r="167" spans="1:7" x14ac:dyDescent="0.2">
      <c r="A167" s="7" t="s">
        <v>10</v>
      </c>
      <c r="B167" s="14" t="s">
        <v>326</v>
      </c>
      <c r="C167" s="15" t="s">
        <v>327</v>
      </c>
      <c r="D167" s="15" t="s">
        <v>38</v>
      </c>
      <c r="E167" s="4"/>
      <c r="F167" s="4"/>
      <c r="G167" s="13">
        <f>F167/6.3</f>
        <v>0</v>
      </c>
    </row>
    <row r="168" spans="1:7" x14ac:dyDescent="0.2">
      <c r="A168" s="17" t="s">
        <v>22</v>
      </c>
      <c r="B168" s="15" t="s">
        <v>328</v>
      </c>
      <c r="C168" s="15" t="s">
        <v>329</v>
      </c>
      <c r="D168" s="15" t="s">
        <v>330</v>
      </c>
      <c r="E168" s="4">
        <v>0</v>
      </c>
      <c r="F168" s="4">
        <v>0</v>
      </c>
      <c r="G168" s="13">
        <f>F168/6.3</f>
        <v>0</v>
      </c>
    </row>
    <row r="169" spans="1:7" x14ac:dyDescent="0.2">
      <c r="A169" s="17" t="s">
        <v>16</v>
      </c>
      <c r="B169" s="15" t="s">
        <v>331</v>
      </c>
      <c r="C169" s="15"/>
      <c r="D169" s="15" t="s">
        <v>332</v>
      </c>
      <c r="E169" s="4">
        <v>18.899999999999999</v>
      </c>
      <c r="F169" s="4">
        <v>18.899999999999999</v>
      </c>
      <c r="G169" s="13">
        <f>F169/6.3</f>
        <v>3</v>
      </c>
    </row>
    <row r="170" spans="1:7" x14ac:dyDescent="0.2">
      <c r="A170" s="17" t="s">
        <v>22</v>
      </c>
      <c r="B170" s="2" t="s">
        <v>333</v>
      </c>
      <c r="C170" s="15" t="s">
        <v>334</v>
      </c>
      <c r="D170" s="15" t="s">
        <v>335</v>
      </c>
      <c r="E170" s="4">
        <v>91.45</v>
      </c>
      <c r="F170" s="4">
        <v>91.45</v>
      </c>
      <c r="G170" s="13">
        <f>F170/6.3</f>
        <v>14.515873015873018</v>
      </c>
    </row>
    <row r="171" spans="1:7" x14ac:dyDescent="0.2">
      <c r="A171" s="16" t="s">
        <v>16</v>
      </c>
      <c r="B171" s="2" t="s">
        <v>336</v>
      </c>
      <c r="C171" s="15"/>
      <c r="D171" s="18" t="s">
        <v>243</v>
      </c>
      <c r="E171" s="4">
        <v>17.850000000000001</v>
      </c>
      <c r="F171" s="4">
        <v>17.850000000000001</v>
      </c>
      <c r="G171" s="13">
        <f>F171/6.3</f>
        <v>2.8333333333333335</v>
      </c>
    </row>
    <row r="172" spans="1:7" x14ac:dyDescent="0.2">
      <c r="A172" s="17" t="s">
        <v>16</v>
      </c>
      <c r="B172" s="2" t="s">
        <v>337</v>
      </c>
      <c r="C172" s="15"/>
      <c r="D172" s="15" t="s">
        <v>115</v>
      </c>
      <c r="E172" s="4">
        <v>219.32</v>
      </c>
      <c r="F172" s="4">
        <v>219.32</v>
      </c>
      <c r="G172" s="13">
        <f>F172/6.3</f>
        <v>34.81269841269841</v>
      </c>
    </row>
    <row r="173" spans="1:7" x14ac:dyDescent="0.2">
      <c r="A173" s="17" t="s">
        <v>22</v>
      </c>
      <c r="B173" s="2" t="s">
        <v>338</v>
      </c>
      <c r="C173" s="15"/>
      <c r="D173" s="15" t="s">
        <v>339</v>
      </c>
      <c r="E173" s="4">
        <v>0</v>
      </c>
      <c r="F173" s="4">
        <v>0</v>
      </c>
      <c r="G173" s="13">
        <f>F173/6.3</f>
        <v>0</v>
      </c>
    </row>
    <row r="174" spans="1:7" x14ac:dyDescent="0.2">
      <c r="A174" s="17" t="s">
        <v>22</v>
      </c>
      <c r="B174" s="2" t="s">
        <v>340</v>
      </c>
      <c r="C174" s="15"/>
      <c r="D174" s="15" t="s">
        <v>139</v>
      </c>
      <c r="E174" s="4">
        <v>106.3</v>
      </c>
      <c r="F174" s="4">
        <v>106.3</v>
      </c>
      <c r="G174" s="13">
        <f>F174/6.3</f>
        <v>16.873015873015873</v>
      </c>
    </row>
    <row r="175" spans="1:7" s="34" customFormat="1" x14ac:dyDescent="0.2">
      <c r="A175" s="29" t="s">
        <v>22</v>
      </c>
      <c r="B175" s="30" t="s">
        <v>341</v>
      </c>
      <c r="C175" s="31" t="s">
        <v>342</v>
      </c>
      <c r="D175" s="31" t="s">
        <v>343</v>
      </c>
      <c r="E175" s="32">
        <v>7709.04</v>
      </c>
      <c r="F175" s="32">
        <v>7709.04</v>
      </c>
      <c r="G175" s="33">
        <f>F175/6.3</f>
        <v>1223.6571428571428</v>
      </c>
    </row>
    <row r="176" spans="1:7" x14ac:dyDescent="0.2">
      <c r="A176" s="29" t="s">
        <v>22</v>
      </c>
      <c r="B176" s="30" t="s">
        <v>344</v>
      </c>
      <c r="C176" s="31"/>
      <c r="D176" s="31" t="s">
        <v>89</v>
      </c>
      <c r="E176" s="4">
        <v>431.96</v>
      </c>
      <c r="F176" s="4">
        <v>431.96</v>
      </c>
      <c r="G176" s="13">
        <f>F176/6.3</f>
        <v>68.56507936507937</v>
      </c>
    </row>
    <row r="177" spans="1:7" s="41" customFormat="1" x14ac:dyDescent="0.2">
      <c r="A177" s="49" t="s">
        <v>16</v>
      </c>
      <c r="B177" s="50" t="s">
        <v>345</v>
      </c>
      <c r="C177" s="43"/>
      <c r="D177" s="43" t="s">
        <v>13</v>
      </c>
      <c r="E177" s="38">
        <v>56.7</v>
      </c>
      <c r="F177" s="39">
        <v>56.7</v>
      </c>
      <c r="G177" s="40">
        <f>F177/6.3</f>
        <v>9</v>
      </c>
    </row>
    <row r="178" spans="1:7" x14ac:dyDescent="0.2">
      <c r="A178" s="29" t="s">
        <v>22</v>
      </c>
      <c r="B178" s="30" t="s">
        <v>346</v>
      </c>
      <c r="C178" s="31"/>
      <c r="D178" s="31" t="s">
        <v>347</v>
      </c>
      <c r="E178" s="4"/>
      <c r="F178" s="4"/>
      <c r="G178" s="13">
        <f>F178/6.3</f>
        <v>0</v>
      </c>
    </row>
    <row r="179" spans="1:7" x14ac:dyDescent="0.2">
      <c r="A179" s="42" t="s">
        <v>16</v>
      </c>
      <c r="B179" s="30" t="s">
        <v>348</v>
      </c>
      <c r="C179" s="31"/>
      <c r="D179" s="43" t="s">
        <v>349</v>
      </c>
      <c r="E179" s="4"/>
      <c r="F179" s="4"/>
      <c r="G179" s="13">
        <f>F179/6.3</f>
        <v>0</v>
      </c>
    </row>
    <row r="180" spans="1:7" x14ac:dyDescent="0.2">
      <c r="A180" s="29" t="s">
        <v>16</v>
      </c>
      <c r="B180" s="30" t="s">
        <v>350</v>
      </c>
      <c r="C180" s="31"/>
      <c r="D180" s="31" t="s">
        <v>127</v>
      </c>
      <c r="E180" s="4">
        <v>479.73</v>
      </c>
      <c r="F180" s="4">
        <v>479.73</v>
      </c>
      <c r="G180" s="13">
        <f>F180/6.3</f>
        <v>76.14761904761906</v>
      </c>
    </row>
    <row r="181" spans="1:7" x14ac:dyDescent="0.2">
      <c r="A181" s="26" t="s">
        <v>16</v>
      </c>
      <c r="B181" s="27" t="s">
        <v>351</v>
      </c>
      <c r="C181" s="23"/>
      <c r="D181" s="23" t="s">
        <v>352</v>
      </c>
      <c r="E181" s="4">
        <v>733.91</v>
      </c>
      <c r="F181" s="4">
        <v>733.92</v>
      </c>
      <c r="G181" s="13">
        <f>F181/6.3</f>
        <v>116.49523809523809</v>
      </c>
    </row>
    <row r="182" spans="1:7" x14ac:dyDescent="0.2">
      <c r="A182" s="26" t="s">
        <v>16</v>
      </c>
      <c r="B182" s="27" t="s">
        <v>353</v>
      </c>
      <c r="C182" s="23"/>
      <c r="D182" s="23" t="s">
        <v>354</v>
      </c>
      <c r="E182" s="4">
        <v>6302.76</v>
      </c>
      <c r="F182" s="4">
        <v>6302.76</v>
      </c>
      <c r="G182" s="13">
        <f>F182/6.3</f>
        <v>1000.4380952380953</v>
      </c>
    </row>
    <row r="183" spans="1:7" x14ac:dyDescent="0.2">
      <c r="A183" s="28" t="s">
        <v>22</v>
      </c>
      <c r="B183" s="27" t="s">
        <v>355</v>
      </c>
      <c r="C183" s="23"/>
      <c r="D183" s="25" t="s">
        <v>356</v>
      </c>
      <c r="E183" s="4">
        <v>203.38</v>
      </c>
      <c r="F183" s="4">
        <v>203.38</v>
      </c>
      <c r="G183" s="13">
        <f>F183/6.3</f>
        <v>32.282539682539685</v>
      </c>
    </row>
    <row r="184" spans="1:7" x14ac:dyDescent="0.2">
      <c r="A184" s="37" t="s">
        <v>10</v>
      </c>
      <c r="B184" s="44" t="s">
        <v>357</v>
      </c>
      <c r="C184" s="44" t="s">
        <v>358</v>
      </c>
      <c r="D184" s="44" t="s">
        <v>359</v>
      </c>
      <c r="E184" s="4"/>
      <c r="F184" s="4"/>
      <c r="G184" s="13">
        <f>F184/6.3</f>
        <v>0</v>
      </c>
    </row>
    <row r="185" spans="1:7" x14ac:dyDescent="0.2">
      <c r="A185" s="17" t="s">
        <v>22</v>
      </c>
      <c r="B185" s="2" t="s">
        <v>360</v>
      </c>
      <c r="C185" s="15" t="s">
        <v>361</v>
      </c>
      <c r="D185" s="15" t="s">
        <v>362</v>
      </c>
      <c r="E185" s="4">
        <v>1091.5</v>
      </c>
      <c r="F185" s="4">
        <v>1091.5</v>
      </c>
      <c r="G185" s="13">
        <f>F185/6.3</f>
        <v>173.25396825396825</v>
      </c>
    </row>
    <row r="186" spans="1:7" x14ac:dyDescent="0.2">
      <c r="A186" s="17" t="s">
        <v>16</v>
      </c>
      <c r="B186" s="2" t="s">
        <v>363</v>
      </c>
      <c r="C186" s="15"/>
      <c r="D186" s="15" t="s">
        <v>218</v>
      </c>
      <c r="E186" s="4">
        <v>1112.95</v>
      </c>
      <c r="F186" s="4">
        <v>1112.95</v>
      </c>
      <c r="G186" s="13">
        <f>F186/6.3</f>
        <v>176.65873015873018</v>
      </c>
    </row>
    <row r="187" spans="1:7" x14ac:dyDescent="0.2">
      <c r="A187" s="17" t="s">
        <v>22</v>
      </c>
      <c r="B187" s="2" t="s">
        <v>364</v>
      </c>
      <c r="C187" s="15"/>
      <c r="D187" s="15" t="s">
        <v>365</v>
      </c>
      <c r="E187" s="4">
        <v>0</v>
      </c>
      <c r="F187" s="4">
        <v>0</v>
      </c>
      <c r="G187" s="13">
        <f>F187/6.3</f>
        <v>0</v>
      </c>
    </row>
    <row r="188" spans="1:7" x14ac:dyDescent="0.2">
      <c r="A188" s="29" t="s">
        <v>22</v>
      </c>
      <c r="B188" s="30" t="s">
        <v>366</v>
      </c>
      <c r="C188" s="15"/>
      <c r="D188" s="15" t="s">
        <v>367</v>
      </c>
      <c r="E188" s="4">
        <v>172820.6</v>
      </c>
      <c r="F188" s="32">
        <v>172820.6</v>
      </c>
      <c r="G188" s="13">
        <f>F188/6.3</f>
        <v>27431.841269841272</v>
      </c>
    </row>
    <row r="189" spans="1:7" x14ac:dyDescent="0.2">
      <c r="A189" s="7" t="s">
        <v>10</v>
      </c>
      <c r="B189" s="14" t="s">
        <v>368</v>
      </c>
      <c r="C189" s="15"/>
      <c r="D189" s="15" t="s">
        <v>369</v>
      </c>
      <c r="E189" s="4"/>
      <c r="F189" s="4"/>
      <c r="G189" s="13">
        <f>F189/6.3</f>
        <v>0</v>
      </c>
    </row>
    <row r="190" spans="1:7" x14ac:dyDescent="0.2">
      <c r="A190" s="29" t="s">
        <v>22</v>
      </c>
      <c r="B190" s="31" t="s">
        <v>370</v>
      </c>
      <c r="C190" s="15"/>
      <c r="D190" s="15" t="s">
        <v>371</v>
      </c>
      <c r="E190" s="4">
        <v>643.82000000000005</v>
      </c>
      <c r="F190" s="4">
        <v>643.82000000000005</v>
      </c>
      <c r="G190" s="13">
        <f>F190/6.3</f>
        <v>102.1936507936508</v>
      </c>
    </row>
    <row r="191" spans="1:7" x14ac:dyDescent="0.2">
      <c r="A191" s="29" t="s">
        <v>16</v>
      </c>
      <c r="B191" s="31" t="s">
        <v>372</v>
      </c>
      <c r="C191" s="15"/>
      <c r="D191" s="15" t="s">
        <v>373</v>
      </c>
      <c r="E191" s="4"/>
      <c r="F191" s="4"/>
      <c r="G191" s="13">
        <f>F191/6.3</f>
        <v>0</v>
      </c>
    </row>
    <row r="192" spans="1:7" x14ac:dyDescent="0.2">
      <c r="A192" s="29" t="s">
        <v>22</v>
      </c>
      <c r="B192" s="31" t="s">
        <v>374</v>
      </c>
      <c r="C192" s="15"/>
      <c r="D192" s="15" t="s">
        <v>375</v>
      </c>
      <c r="E192" s="4">
        <v>137.18</v>
      </c>
      <c r="F192" s="4">
        <v>137.18</v>
      </c>
      <c r="G192" s="13">
        <f>F192/6.3</f>
        <v>21.774603174603175</v>
      </c>
    </row>
    <row r="193" spans="1:7" x14ac:dyDescent="0.2">
      <c r="A193" s="51" t="s">
        <v>10</v>
      </c>
      <c r="B193" s="52" t="s">
        <v>376</v>
      </c>
      <c r="C193" s="15"/>
      <c r="D193" s="15" t="s">
        <v>352</v>
      </c>
      <c r="E193" s="4"/>
      <c r="F193" s="4"/>
      <c r="G193" s="13">
        <f>F193/6.3</f>
        <v>0</v>
      </c>
    </row>
    <row r="194" spans="1:7" x14ac:dyDescent="0.2">
      <c r="A194" s="17" t="s">
        <v>16</v>
      </c>
      <c r="B194" s="2" t="s">
        <v>377</v>
      </c>
      <c r="C194" s="15"/>
      <c r="D194" s="15" t="s">
        <v>146</v>
      </c>
      <c r="E194" s="4"/>
      <c r="F194" s="4"/>
      <c r="G194" s="13">
        <f>F194/6.3</f>
        <v>0</v>
      </c>
    </row>
    <row r="195" spans="1:7" x14ac:dyDescent="0.2">
      <c r="A195" s="7" t="s">
        <v>10</v>
      </c>
      <c r="B195" s="14" t="s">
        <v>378</v>
      </c>
      <c r="C195" s="15" t="s">
        <v>379</v>
      </c>
      <c r="D195" s="14" t="s">
        <v>380</v>
      </c>
      <c r="E195" s="4"/>
      <c r="F195" s="4"/>
      <c r="G195" s="13">
        <f>F195/6.3</f>
        <v>0</v>
      </c>
    </row>
    <row r="196" spans="1:7" x14ac:dyDescent="0.2">
      <c r="A196" s="17" t="s">
        <v>22</v>
      </c>
      <c r="B196" s="2" t="s">
        <v>381</v>
      </c>
      <c r="C196" s="15" t="s">
        <v>382</v>
      </c>
      <c r="D196" s="15" t="s">
        <v>228</v>
      </c>
      <c r="E196" s="4">
        <v>0</v>
      </c>
      <c r="F196" s="4">
        <v>0</v>
      </c>
      <c r="G196" s="13">
        <f>F196/6.3</f>
        <v>0</v>
      </c>
    </row>
    <row r="197" spans="1:7" x14ac:dyDescent="0.2">
      <c r="A197" s="17" t="s">
        <v>22</v>
      </c>
      <c r="B197" s="2" t="s">
        <v>383</v>
      </c>
      <c r="C197" s="15"/>
      <c r="D197" s="15" t="s">
        <v>69</v>
      </c>
      <c r="E197" s="4">
        <v>0</v>
      </c>
      <c r="F197" s="4">
        <v>0</v>
      </c>
      <c r="G197" s="13">
        <f>F197/6.3</f>
        <v>0</v>
      </c>
    </row>
    <row r="198" spans="1:7" x14ac:dyDescent="0.2">
      <c r="A198" s="16" t="s">
        <v>22</v>
      </c>
      <c r="B198" s="2" t="s">
        <v>384</v>
      </c>
      <c r="C198" s="15"/>
      <c r="D198" s="18" t="s">
        <v>385</v>
      </c>
      <c r="E198" s="4"/>
      <c r="F198" s="4"/>
      <c r="G198" s="13">
        <f>F198/6.3</f>
        <v>0</v>
      </c>
    </row>
    <row r="199" spans="1:7" x14ac:dyDescent="0.2">
      <c r="A199" s="7" t="s">
        <v>10</v>
      </c>
      <c r="B199" s="14" t="s">
        <v>386</v>
      </c>
      <c r="C199" s="15" t="s">
        <v>387</v>
      </c>
      <c r="D199" s="15" t="s">
        <v>388</v>
      </c>
      <c r="E199" s="4"/>
      <c r="F199" s="4"/>
      <c r="G199" s="13">
        <f>F199/6.3</f>
        <v>0</v>
      </c>
    </row>
    <row r="200" spans="1:7" x14ac:dyDescent="0.2">
      <c r="A200" s="16" t="s">
        <v>16</v>
      </c>
      <c r="B200" s="18" t="s">
        <v>389</v>
      </c>
      <c r="C200" s="15"/>
      <c r="D200" s="18" t="s">
        <v>95</v>
      </c>
      <c r="E200" s="4">
        <v>22.05</v>
      </c>
      <c r="F200" s="4">
        <v>22.05</v>
      </c>
      <c r="G200" s="13">
        <f>F200/6.3</f>
        <v>3.5</v>
      </c>
    </row>
    <row r="201" spans="1:7" x14ac:dyDescent="0.2">
      <c r="A201" s="19" t="s">
        <v>22</v>
      </c>
      <c r="B201" s="20" t="s">
        <v>390</v>
      </c>
      <c r="C201" s="15" t="s">
        <v>391</v>
      </c>
      <c r="D201" s="15" t="s">
        <v>45</v>
      </c>
      <c r="E201" s="4">
        <v>0</v>
      </c>
      <c r="F201" s="4">
        <v>0</v>
      </c>
      <c r="G201" s="13">
        <f>F201/6.3</f>
        <v>0</v>
      </c>
    </row>
    <row r="202" spans="1:7" x14ac:dyDescent="0.2">
      <c r="A202" s="17" t="s">
        <v>22</v>
      </c>
      <c r="B202" s="15" t="s">
        <v>392</v>
      </c>
      <c r="C202" s="15"/>
      <c r="D202" s="15" t="s">
        <v>393</v>
      </c>
      <c r="E202" s="4">
        <v>24.46</v>
      </c>
      <c r="F202" s="4">
        <v>24.46</v>
      </c>
      <c r="G202" s="13">
        <f>F202/6.3</f>
        <v>3.882539682539683</v>
      </c>
    </row>
    <row r="203" spans="1:7" x14ac:dyDescent="0.2">
      <c r="A203" s="7" t="s">
        <v>10</v>
      </c>
      <c r="B203" s="14" t="s">
        <v>394</v>
      </c>
      <c r="C203" s="15" t="s">
        <v>395</v>
      </c>
      <c r="D203" s="14" t="s">
        <v>396</v>
      </c>
      <c r="E203" s="4"/>
      <c r="F203" s="4"/>
      <c r="G203" s="13">
        <f>F203/6.3</f>
        <v>0</v>
      </c>
    </row>
    <row r="204" spans="1:7" x14ac:dyDescent="0.2">
      <c r="A204" s="17" t="s">
        <v>22</v>
      </c>
      <c r="B204" s="2" t="s">
        <v>397</v>
      </c>
      <c r="C204" s="15"/>
      <c r="D204" s="15" t="s">
        <v>43</v>
      </c>
      <c r="E204" s="4">
        <v>20080.099999999999</v>
      </c>
      <c r="F204" s="4">
        <v>20080.099999999999</v>
      </c>
      <c r="G204" s="13">
        <f>F204/6.3</f>
        <v>3187.3174603174602</v>
      </c>
    </row>
    <row r="205" spans="1:7" x14ac:dyDescent="0.2">
      <c r="A205" s="17" t="s">
        <v>22</v>
      </c>
      <c r="B205" s="2" t="s">
        <v>398</v>
      </c>
      <c r="C205" s="15" t="s">
        <v>399</v>
      </c>
      <c r="D205" s="15" t="s">
        <v>79</v>
      </c>
      <c r="E205" s="4">
        <v>0</v>
      </c>
      <c r="F205" s="4">
        <v>0</v>
      </c>
      <c r="G205" s="13">
        <f>F205/6.3</f>
        <v>0</v>
      </c>
    </row>
    <row r="206" spans="1:7" x14ac:dyDescent="0.2">
      <c r="A206" s="16" t="s">
        <v>22</v>
      </c>
      <c r="B206" s="2" t="s">
        <v>400</v>
      </c>
      <c r="C206" s="15"/>
      <c r="D206" s="18" t="s">
        <v>401</v>
      </c>
      <c r="E206" s="4">
        <v>0</v>
      </c>
      <c r="F206" s="4">
        <v>0</v>
      </c>
      <c r="G206" s="13">
        <f>F206/6.3</f>
        <v>0</v>
      </c>
    </row>
    <row r="207" spans="1:7" x14ac:dyDescent="0.2">
      <c r="A207" s="17" t="s">
        <v>16</v>
      </c>
      <c r="B207" s="2" t="s">
        <v>402</v>
      </c>
      <c r="C207" s="15"/>
      <c r="D207" s="15" t="s">
        <v>403</v>
      </c>
      <c r="E207" s="4">
        <v>0</v>
      </c>
      <c r="F207" s="4">
        <v>0</v>
      </c>
      <c r="G207" s="13">
        <f>F207/6.3</f>
        <v>0</v>
      </c>
    </row>
    <row r="208" spans="1:7" x14ac:dyDescent="0.2">
      <c r="A208" s="19" t="s">
        <v>22</v>
      </c>
      <c r="B208" s="53" t="s">
        <v>404</v>
      </c>
      <c r="C208" s="45"/>
      <c r="D208" s="45" t="s">
        <v>405</v>
      </c>
      <c r="E208" s="4"/>
      <c r="F208" s="4"/>
      <c r="G208" s="13">
        <f>F208/6.3</f>
        <v>0</v>
      </c>
    </row>
    <row r="209" spans="1:7" x14ac:dyDescent="0.2">
      <c r="A209" s="17" t="s">
        <v>22</v>
      </c>
      <c r="B209" s="2" t="s">
        <v>406</v>
      </c>
      <c r="C209" s="15"/>
      <c r="D209" s="15" t="s">
        <v>407</v>
      </c>
      <c r="E209" s="4">
        <v>1838.54</v>
      </c>
      <c r="F209" s="4">
        <v>1838.54</v>
      </c>
      <c r="G209" s="13">
        <f>F209/6.3</f>
        <v>291.83174603174604</v>
      </c>
    </row>
    <row r="210" spans="1:7" x14ac:dyDescent="0.2">
      <c r="A210" s="17" t="s">
        <v>22</v>
      </c>
      <c r="B210" s="2" t="s">
        <v>408</v>
      </c>
      <c r="C210" s="15"/>
      <c r="D210" s="15" t="s">
        <v>409</v>
      </c>
      <c r="E210" s="4">
        <v>862.85</v>
      </c>
      <c r="F210" s="4">
        <v>862.85</v>
      </c>
      <c r="G210" s="13">
        <f>F210/6.3</f>
        <v>136.96031746031747</v>
      </c>
    </row>
    <row r="211" spans="1:7" x14ac:dyDescent="0.2">
      <c r="A211" s="17" t="s">
        <v>16</v>
      </c>
      <c r="B211" s="2" t="s">
        <v>410</v>
      </c>
      <c r="C211" s="15"/>
      <c r="D211" s="15" t="s">
        <v>13</v>
      </c>
      <c r="E211" s="4"/>
      <c r="F211" s="4"/>
      <c r="G211" s="13">
        <f>F211/6.3</f>
        <v>0</v>
      </c>
    </row>
    <row r="212" spans="1:7" x14ac:dyDescent="0.2">
      <c r="A212" s="17" t="s">
        <v>16</v>
      </c>
      <c r="B212" s="2" t="s">
        <v>411</v>
      </c>
      <c r="C212" s="15"/>
      <c r="D212" s="15" t="s">
        <v>412</v>
      </c>
      <c r="E212" s="4"/>
      <c r="F212" s="4"/>
      <c r="G212" s="13">
        <f>F212/6.3</f>
        <v>0</v>
      </c>
    </row>
    <row r="213" spans="1:7" x14ac:dyDescent="0.2">
      <c r="A213" s="17" t="s">
        <v>16</v>
      </c>
      <c r="B213" s="2" t="s">
        <v>413</v>
      </c>
      <c r="C213" s="15"/>
      <c r="D213" s="15" t="s">
        <v>414</v>
      </c>
      <c r="E213" s="4">
        <v>168.8</v>
      </c>
      <c r="F213" s="4">
        <v>168.8</v>
      </c>
      <c r="G213" s="13">
        <f>F213/6.3</f>
        <v>26.793650793650798</v>
      </c>
    </row>
    <row r="214" spans="1:7" x14ac:dyDescent="0.2">
      <c r="A214" s="37" t="s">
        <v>10</v>
      </c>
      <c r="B214" s="44" t="s">
        <v>415</v>
      </c>
      <c r="C214" s="23"/>
      <c r="D214" s="23" t="s">
        <v>416</v>
      </c>
      <c r="E214" s="4"/>
      <c r="F214" s="4"/>
      <c r="G214" s="13">
        <f>F214/6.3</f>
        <v>0</v>
      </c>
    </row>
    <row r="215" spans="1:7" x14ac:dyDescent="0.2">
      <c r="A215" s="26" t="s">
        <v>22</v>
      </c>
      <c r="B215" s="23" t="s">
        <v>417</v>
      </c>
      <c r="C215" s="23"/>
      <c r="D215" s="23" t="s">
        <v>418</v>
      </c>
      <c r="E215" s="4"/>
      <c r="F215" s="4"/>
      <c r="G215" s="13">
        <f>F215/6.3</f>
        <v>0</v>
      </c>
    </row>
    <row r="216" spans="1:7" x14ac:dyDescent="0.2">
      <c r="A216" s="37" t="s">
        <v>10</v>
      </c>
      <c r="B216" s="44" t="s">
        <v>419</v>
      </c>
      <c r="C216" s="23"/>
      <c r="D216" s="23" t="s">
        <v>420</v>
      </c>
      <c r="E216" s="4"/>
      <c r="F216" s="4"/>
      <c r="G216" s="13">
        <f>F216/6.3</f>
        <v>0</v>
      </c>
    </row>
    <row r="217" spans="1:7" x14ac:dyDescent="0.2">
      <c r="A217" s="26" t="s">
        <v>16</v>
      </c>
      <c r="B217" s="23" t="s">
        <v>421</v>
      </c>
      <c r="C217" s="23"/>
      <c r="D217" s="23" t="s">
        <v>422</v>
      </c>
      <c r="E217" s="4">
        <v>371.7</v>
      </c>
      <c r="F217" s="4">
        <v>371.7</v>
      </c>
      <c r="G217" s="13">
        <f>F217/6.3</f>
        <v>59</v>
      </c>
    </row>
    <row r="218" spans="1:7" x14ac:dyDescent="0.2">
      <c r="A218" s="26" t="s">
        <v>22</v>
      </c>
      <c r="B218" s="23" t="s">
        <v>423</v>
      </c>
      <c r="C218" s="23"/>
      <c r="D218" s="23" t="s">
        <v>424</v>
      </c>
      <c r="E218" s="4">
        <v>321.3</v>
      </c>
      <c r="F218" s="4">
        <v>321.3</v>
      </c>
      <c r="G218" s="13">
        <f>F218/6.3</f>
        <v>51</v>
      </c>
    </row>
    <row r="219" spans="1:7" s="34" customFormat="1" x14ac:dyDescent="0.2">
      <c r="A219" s="42" t="s">
        <v>22</v>
      </c>
      <c r="B219" s="43" t="s">
        <v>425</v>
      </c>
      <c r="C219" s="43"/>
      <c r="D219" s="43" t="s">
        <v>371</v>
      </c>
      <c r="E219" s="39">
        <v>819299.55</v>
      </c>
      <c r="F219" s="39">
        <v>819299.55</v>
      </c>
      <c r="G219" s="33">
        <f>F219/6.3</f>
        <v>130047.54761904763</v>
      </c>
    </row>
    <row r="220" spans="1:7" s="34" customFormat="1" x14ac:dyDescent="0.2">
      <c r="A220" s="42" t="s">
        <v>22</v>
      </c>
      <c r="B220" s="43" t="s">
        <v>426</v>
      </c>
      <c r="C220" s="43"/>
      <c r="D220" s="43" t="s">
        <v>427</v>
      </c>
      <c r="E220" s="39">
        <v>57839.7</v>
      </c>
      <c r="F220" s="39">
        <v>57839.7</v>
      </c>
      <c r="G220" s="33">
        <f>F220/6.3</f>
        <v>9180.9047619047615</v>
      </c>
    </row>
    <row r="221" spans="1:7" x14ac:dyDescent="0.2">
      <c r="A221" s="42" t="s">
        <v>16</v>
      </c>
      <c r="B221" s="30" t="s">
        <v>428</v>
      </c>
      <c r="C221" s="31"/>
      <c r="D221" s="43" t="s">
        <v>373</v>
      </c>
      <c r="E221" s="4">
        <v>15.75</v>
      </c>
      <c r="F221" s="4">
        <v>15.75</v>
      </c>
      <c r="G221" s="13">
        <f>F221/6.3</f>
        <v>2.5</v>
      </c>
    </row>
    <row r="222" spans="1:7" x14ac:dyDescent="0.2">
      <c r="A222" s="26" t="s">
        <v>16</v>
      </c>
      <c r="B222" s="23" t="s">
        <v>429</v>
      </c>
      <c r="C222" s="31"/>
      <c r="D222" s="31" t="s">
        <v>430</v>
      </c>
      <c r="E222" s="4">
        <v>135.85</v>
      </c>
      <c r="F222" s="4">
        <v>135.85</v>
      </c>
      <c r="G222" s="13">
        <f>F222/6.3</f>
        <v>21.563492063492063</v>
      </c>
    </row>
    <row r="223" spans="1:7" x14ac:dyDescent="0.2">
      <c r="A223" s="28" t="s">
        <v>16</v>
      </c>
      <c r="B223" s="25" t="s">
        <v>431</v>
      </c>
      <c r="C223" s="31"/>
      <c r="D223" s="43" t="s">
        <v>310</v>
      </c>
      <c r="E223" s="4">
        <v>24.12</v>
      </c>
      <c r="F223" s="4">
        <v>24.12</v>
      </c>
      <c r="G223" s="13">
        <f>F223/6.3</f>
        <v>3.8285714285714287</v>
      </c>
    </row>
    <row r="224" spans="1:7" x14ac:dyDescent="0.2">
      <c r="A224" s="17" t="s">
        <v>22</v>
      </c>
      <c r="B224" s="27" t="s">
        <v>432</v>
      </c>
      <c r="C224" s="23"/>
      <c r="D224" s="23" t="s">
        <v>433</v>
      </c>
      <c r="E224" s="4">
        <v>52.42</v>
      </c>
      <c r="F224" s="4">
        <v>52.42</v>
      </c>
      <c r="G224" s="13">
        <f>F224/6.3</f>
        <v>8.3206349206349213</v>
      </c>
    </row>
    <row r="225" spans="1:7" x14ac:dyDescent="0.2">
      <c r="A225" s="17" t="s">
        <v>16</v>
      </c>
      <c r="B225" s="2" t="s">
        <v>434</v>
      </c>
      <c r="C225" s="15" t="s">
        <v>435</v>
      </c>
      <c r="D225" s="15" t="s">
        <v>436</v>
      </c>
      <c r="E225" s="4"/>
      <c r="F225" s="4"/>
      <c r="G225" s="13">
        <f>F225/6.3</f>
        <v>0</v>
      </c>
    </row>
    <row r="226" spans="1:7" x14ac:dyDescent="0.2">
      <c r="A226" s="7" t="s">
        <v>10</v>
      </c>
      <c r="B226" s="14" t="s">
        <v>437</v>
      </c>
      <c r="C226" s="15"/>
      <c r="D226" s="15" t="s">
        <v>430</v>
      </c>
      <c r="E226" s="4">
        <v>189</v>
      </c>
      <c r="F226" s="4">
        <v>189</v>
      </c>
      <c r="G226" s="13">
        <f>F226/6.3</f>
        <v>30</v>
      </c>
    </row>
    <row r="227" spans="1:7" x14ac:dyDescent="0.2">
      <c r="A227" s="19" t="s">
        <v>22</v>
      </c>
      <c r="B227" s="20" t="s">
        <v>438</v>
      </c>
      <c r="C227" s="31" t="s">
        <v>439</v>
      </c>
      <c r="D227" s="31" t="s">
        <v>440</v>
      </c>
      <c r="E227" s="4">
        <v>85.22</v>
      </c>
      <c r="F227" s="4">
        <v>85.22</v>
      </c>
      <c r="G227" s="13">
        <f>F227/6.3</f>
        <v>13.526984126984127</v>
      </c>
    </row>
    <row r="228" spans="1:7" x14ac:dyDescent="0.2">
      <c r="A228" s="17" t="s">
        <v>16</v>
      </c>
      <c r="B228" s="2" t="s">
        <v>441</v>
      </c>
      <c r="C228" s="15"/>
      <c r="D228" s="15" t="s">
        <v>152</v>
      </c>
      <c r="E228" s="4">
        <v>1171.17</v>
      </c>
      <c r="F228" s="4">
        <v>1171.17</v>
      </c>
      <c r="G228" s="13">
        <f>F228/6.3</f>
        <v>185.9</v>
      </c>
    </row>
    <row r="229" spans="1:7" x14ac:dyDescent="0.2">
      <c r="A229" s="17" t="s">
        <v>22</v>
      </c>
      <c r="B229" s="2" t="s">
        <v>442</v>
      </c>
      <c r="C229" s="15" t="s">
        <v>443</v>
      </c>
      <c r="D229" s="15" t="s">
        <v>108</v>
      </c>
      <c r="E229" s="4">
        <v>657.83</v>
      </c>
      <c r="F229" s="4">
        <v>657.83</v>
      </c>
      <c r="G229" s="13">
        <f>F229/6.3</f>
        <v>104.41746031746032</v>
      </c>
    </row>
    <row r="230" spans="1:7" x14ac:dyDescent="0.2">
      <c r="A230" s="17" t="s">
        <v>16</v>
      </c>
      <c r="B230" s="2" t="s">
        <v>444</v>
      </c>
      <c r="C230" s="15"/>
      <c r="D230" s="15" t="s">
        <v>445</v>
      </c>
      <c r="E230" s="4">
        <v>1687.08</v>
      </c>
      <c r="F230" s="4">
        <v>1687.08</v>
      </c>
      <c r="G230" s="13">
        <f>F230/6.3</f>
        <v>267.79047619047617</v>
      </c>
    </row>
    <row r="231" spans="1:7" x14ac:dyDescent="0.2">
      <c r="A231" s="16" t="s">
        <v>16</v>
      </c>
      <c r="B231" s="2" t="s">
        <v>446</v>
      </c>
      <c r="C231" s="15"/>
      <c r="D231" s="18" t="s">
        <v>447</v>
      </c>
      <c r="E231" s="4">
        <v>55.29</v>
      </c>
      <c r="F231" s="4">
        <v>55.29</v>
      </c>
      <c r="G231" s="13">
        <f>F231/6.3</f>
        <v>8.776190476190477</v>
      </c>
    </row>
    <row r="232" spans="1:7" x14ac:dyDescent="0.2">
      <c r="A232" s="17" t="s">
        <v>16</v>
      </c>
      <c r="B232" s="2" t="s">
        <v>448</v>
      </c>
      <c r="C232" s="15"/>
      <c r="D232" s="15" t="s">
        <v>449</v>
      </c>
      <c r="E232" s="4">
        <v>632.64</v>
      </c>
      <c r="F232" s="4">
        <v>632.64</v>
      </c>
      <c r="G232" s="13">
        <f>F232/6.3</f>
        <v>100.41904761904762</v>
      </c>
    </row>
    <row r="233" spans="1:7" x14ac:dyDescent="0.2">
      <c r="A233" s="17" t="s">
        <v>16</v>
      </c>
      <c r="B233" s="15" t="s">
        <v>450</v>
      </c>
      <c r="C233" s="15"/>
      <c r="D233" s="15" t="s">
        <v>449</v>
      </c>
      <c r="E233" s="4">
        <v>2336.85</v>
      </c>
      <c r="F233" s="4">
        <v>2336.85</v>
      </c>
      <c r="G233" s="13">
        <f>F233/6.3</f>
        <v>370.92857142857144</v>
      </c>
    </row>
    <row r="234" spans="1:7" x14ac:dyDescent="0.2">
      <c r="A234" s="17" t="s">
        <v>22</v>
      </c>
      <c r="B234" s="2" t="s">
        <v>451</v>
      </c>
      <c r="C234" s="15"/>
      <c r="D234" s="15" t="s">
        <v>452</v>
      </c>
      <c r="E234" s="4">
        <v>18210.59</v>
      </c>
      <c r="F234" s="32">
        <v>18210.59</v>
      </c>
      <c r="G234" s="13">
        <f>F234/6.3</f>
        <v>2890.5698412698412</v>
      </c>
    </row>
    <row r="235" spans="1:7" x14ac:dyDescent="0.2">
      <c r="A235" s="26" t="s">
        <v>16</v>
      </c>
      <c r="B235" s="27" t="s">
        <v>453</v>
      </c>
      <c r="C235" s="23"/>
      <c r="D235" s="23" t="s">
        <v>113</v>
      </c>
      <c r="E235" s="4">
        <v>10906.67</v>
      </c>
      <c r="F235" s="4">
        <v>10906.67</v>
      </c>
      <c r="G235" s="13">
        <f>F235/6.3</f>
        <v>1731.2174603174603</v>
      </c>
    </row>
    <row r="236" spans="1:7" x14ac:dyDescent="0.2">
      <c r="A236" s="26" t="s">
        <v>16</v>
      </c>
      <c r="B236" s="27" t="s">
        <v>454</v>
      </c>
      <c r="C236" s="23"/>
      <c r="D236" s="23" t="s">
        <v>113</v>
      </c>
      <c r="E236" s="4">
        <v>72.45</v>
      </c>
      <c r="F236" s="4">
        <v>72.45</v>
      </c>
      <c r="G236" s="13">
        <f>F236/6.3</f>
        <v>11.5</v>
      </c>
    </row>
    <row r="237" spans="1:7" x14ac:dyDescent="0.2">
      <c r="A237" s="26" t="s">
        <v>16</v>
      </c>
      <c r="B237" s="23" t="s">
        <v>455</v>
      </c>
      <c r="C237" s="23"/>
      <c r="D237" s="23" t="s">
        <v>97</v>
      </c>
      <c r="E237" s="4">
        <v>593.51</v>
      </c>
      <c r="F237" s="4">
        <v>593.51</v>
      </c>
      <c r="G237" s="13">
        <f>F237/6.3</f>
        <v>94.207936507936509</v>
      </c>
    </row>
    <row r="238" spans="1:7" x14ac:dyDescent="0.2">
      <c r="A238" s="29" t="s">
        <v>22</v>
      </c>
      <c r="B238" s="30" t="s">
        <v>456</v>
      </c>
      <c r="C238" s="15"/>
      <c r="D238" s="15" t="s">
        <v>457</v>
      </c>
      <c r="E238" s="4">
        <v>328.67</v>
      </c>
      <c r="F238" s="4">
        <v>328.67</v>
      </c>
      <c r="G238" s="13">
        <f>F238/6.3</f>
        <v>52.169841269841271</v>
      </c>
    </row>
    <row r="239" spans="1:7" x14ac:dyDescent="0.2">
      <c r="A239" s="29" t="s">
        <v>16</v>
      </c>
      <c r="B239" s="30" t="s">
        <v>458</v>
      </c>
      <c r="C239" s="15"/>
      <c r="D239" s="15" t="s">
        <v>97</v>
      </c>
      <c r="E239" s="4">
        <v>215.96</v>
      </c>
      <c r="F239" s="4">
        <v>215.96</v>
      </c>
      <c r="G239" s="13">
        <f>F239/6.3</f>
        <v>34.279365079365078</v>
      </c>
    </row>
    <row r="240" spans="1:7" x14ac:dyDescent="0.2">
      <c r="A240" s="29" t="s">
        <v>16</v>
      </c>
      <c r="B240" s="30" t="s">
        <v>459</v>
      </c>
      <c r="C240" s="15"/>
      <c r="D240" s="15" t="s">
        <v>51</v>
      </c>
      <c r="E240" s="4">
        <v>0</v>
      </c>
      <c r="F240" s="4">
        <v>0</v>
      </c>
      <c r="G240" s="13">
        <f>F240/6.3</f>
        <v>0</v>
      </c>
    </row>
    <row r="241" spans="1:7" x14ac:dyDescent="0.2">
      <c r="A241" s="29" t="s">
        <v>16</v>
      </c>
      <c r="B241" s="30" t="s">
        <v>460</v>
      </c>
      <c r="C241" s="15"/>
      <c r="D241" s="15" t="s">
        <v>461</v>
      </c>
      <c r="E241" s="4">
        <v>2464.63</v>
      </c>
      <c r="F241" s="4">
        <v>2462.63</v>
      </c>
      <c r="G241" s="13">
        <f>F241/6.3</f>
        <v>390.89365079365081</v>
      </c>
    </row>
    <row r="242" spans="1:7" x14ac:dyDescent="0.2">
      <c r="A242" s="42" t="s">
        <v>16</v>
      </c>
      <c r="B242" s="30" t="s">
        <v>462</v>
      </c>
      <c r="C242" s="15"/>
      <c r="D242" s="18" t="s">
        <v>292</v>
      </c>
      <c r="E242" s="4">
        <v>126.81</v>
      </c>
      <c r="F242" s="4">
        <v>126.81</v>
      </c>
      <c r="G242" s="13">
        <f>F242/6.3</f>
        <v>20.12857142857143</v>
      </c>
    </row>
    <row r="243" spans="1:7" x14ac:dyDescent="0.2">
      <c r="A243" s="42" t="s">
        <v>16</v>
      </c>
      <c r="B243" s="30" t="s">
        <v>463</v>
      </c>
      <c r="C243" s="15"/>
      <c r="D243" s="18" t="s">
        <v>464</v>
      </c>
      <c r="E243" s="4"/>
      <c r="F243" s="4"/>
      <c r="G243" s="13">
        <f>F243/6.3</f>
        <v>0</v>
      </c>
    </row>
    <row r="244" spans="1:7" x14ac:dyDescent="0.2">
      <c r="A244" s="17" t="s">
        <v>16</v>
      </c>
      <c r="B244" s="2" t="s">
        <v>465</v>
      </c>
      <c r="C244" s="15" t="s">
        <v>466</v>
      </c>
      <c r="D244" s="15" t="s">
        <v>467</v>
      </c>
      <c r="E244" s="4"/>
      <c r="F244" s="4"/>
      <c r="G244" s="13">
        <f>F244/6.3</f>
        <v>0</v>
      </c>
    </row>
    <row r="245" spans="1:7" x14ac:dyDescent="0.2">
      <c r="A245" s="7" t="s">
        <v>10</v>
      </c>
      <c r="B245" s="14" t="s">
        <v>468</v>
      </c>
      <c r="C245" s="15" t="s">
        <v>469</v>
      </c>
      <c r="D245" s="15" t="s">
        <v>97</v>
      </c>
      <c r="E245" s="4"/>
      <c r="F245" s="4"/>
      <c r="G245" s="13">
        <f>F245/6.3</f>
        <v>0</v>
      </c>
    </row>
    <row r="246" spans="1:7" x14ac:dyDescent="0.2">
      <c r="A246" s="7" t="s">
        <v>10</v>
      </c>
      <c r="B246" s="14" t="s">
        <v>470</v>
      </c>
      <c r="C246" s="15"/>
      <c r="D246" s="15" t="s">
        <v>471</v>
      </c>
      <c r="E246" s="4"/>
      <c r="F246" s="4"/>
      <c r="G246" s="13">
        <f>F246/6.3</f>
        <v>0</v>
      </c>
    </row>
    <row r="247" spans="1:7" x14ac:dyDescent="0.2">
      <c r="A247" s="7" t="s">
        <v>10</v>
      </c>
      <c r="B247" s="14" t="s">
        <v>472</v>
      </c>
      <c r="C247" s="15" t="s">
        <v>473</v>
      </c>
      <c r="D247" s="15" t="s">
        <v>474</v>
      </c>
      <c r="E247" s="4"/>
      <c r="F247" s="4"/>
      <c r="G247" s="13">
        <f>F247/6.3</f>
        <v>0</v>
      </c>
    </row>
    <row r="248" spans="1:7" x14ac:dyDescent="0.2">
      <c r="A248" s="16" t="s">
        <v>22</v>
      </c>
      <c r="B248" s="18" t="s">
        <v>475</v>
      </c>
      <c r="C248" s="15"/>
      <c r="D248" s="18" t="s">
        <v>476</v>
      </c>
      <c r="E248" s="4"/>
      <c r="F248" s="4"/>
      <c r="G248" s="13">
        <f>F248/6.3</f>
        <v>0</v>
      </c>
    </row>
    <row r="249" spans="1:7" x14ac:dyDescent="0.2">
      <c r="A249" s="7" t="s">
        <v>10</v>
      </c>
      <c r="B249" s="14" t="s">
        <v>477</v>
      </c>
      <c r="C249" s="15"/>
      <c r="D249" s="15" t="s">
        <v>478</v>
      </c>
      <c r="E249" s="4"/>
      <c r="F249" s="4"/>
      <c r="G249" s="13">
        <f>F249/6.3</f>
        <v>0</v>
      </c>
    </row>
    <row r="250" spans="1:7" x14ac:dyDescent="0.2">
      <c r="A250" s="7" t="s">
        <v>10</v>
      </c>
      <c r="B250" s="14" t="s">
        <v>479</v>
      </c>
      <c r="C250" s="15"/>
      <c r="D250" s="15" t="s">
        <v>480</v>
      </c>
      <c r="E250" s="4"/>
      <c r="F250" s="4"/>
      <c r="G250" s="13">
        <f>F250/6.3</f>
        <v>0</v>
      </c>
    </row>
    <row r="251" spans="1:7" x14ac:dyDescent="0.2">
      <c r="A251" s="7" t="s">
        <v>10</v>
      </c>
      <c r="B251" s="14" t="s">
        <v>481</v>
      </c>
      <c r="C251" s="15"/>
      <c r="D251" s="15" t="s">
        <v>38</v>
      </c>
      <c r="E251" s="4"/>
      <c r="F251" s="4"/>
      <c r="G251" s="13">
        <f>F251/6.3</f>
        <v>0</v>
      </c>
    </row>
    <row r="252" spans="1:7" x14ac:dyDescent="0.2">
      <c r="A252" s="7" t="s">
        <v>10</v>
      </c>
      <c r="B252" s="14" t="s">
        <v>482</v>
      </c>
      <c r="C252" s="15" t="s">
        <v>483</v>
      </c>
      <c r="D252" s="15" t="s">
        <v>484</v>
      </c>
      <c r="E252" s="4"/>
      <c r="F252" s="4"/>
      <c r="G252" s="13">
        <f>F252/6.3</f>
        <v>0</v>
      </c>
    </row>
    <row r="253" spans="1:7" x14ac:dyDescent="0.2">
      <c r="A253" s="7" t="s">
        <v>10</v>
      </c>
      <c r="B253" s="14" t="s">
        <v>485</v>
      </c>
      <c r="C253" s="15"/>
      <c r="D253" s="15" t="s">
        <v>97</v>
      </c>
      <c r="E253" s="4"/>
      <c r="F253" s="4"/>
      <c r="G253" s="13">
        <f>F253/6.3</f>
        <v>0</v>
      </c>
    </row>
    <row r="254" spans="1:7" x14ac:dyDescent="0.2">
      <c r="A254" s="19" t="s">
        <v>16</v>
      </c>
      <c r="B254" s="20" t="s">
        <v>486</v>
      </c>
      <c r="C254" s="15"/>
      <c r="D254" s="15" t="s">
        <v>75</v>
      </c>
      <c r="E254" s="4"/>
      <c r="F254" s="4"/>
      <c r="G254" s="13">
        <f>F254/6.3</f>
        <v>0</v>
      </c>
    </row>
    <row r="255" spans="1:7" x14ac:dyDescent="0.2">
      <c r="A255" s="17" t="s">
        <v>16</v>
      </c>
      <c r="B255" s="15" t="s">
        <v>487</v>
      </c>
      <c r="C255" s="15"/>
      <c r="D255" s="15" t="s">
        <v>13</v>
      </c>
      <c r="E255" s="4">
        <v>2058.9499999999998</v>
      </c>
      <c r="F255" s="32">
        <v>2058.9499999999998</v>
      </c>
      <c r="G255" s="13">
        <f>F255/6.3</f>
        <v>326.8174603174603</v>
      </c>
    </row>
    <row r="256" spans="1:7" x14ac:dyDescent="0.2">
      <c r="A256" s="16" t="s">
        <v>16</v>
      </c>
      <c r="B256" s="18" t="s">
        <v>488</v>
      </c>
      <c r="C256" s="15"/>
      <c r="D256" s="18" t="s">
        <v>38</v>
      </c>
      <c r="E256" s="4"/>
      <c r="F256" s="32"/>
      <c r="G256" s="13"/>
    </row>
    <row r="257" spans="1:7" x14ac:dyDescent="0.2">
      <c r="A257" s="17" t="s">
        <v>16</v>
      </c>
      <c r="B257" s="15" t="s">
        <v>489</v>
      </c>
      <c r="C257" s="15"/>
      <c r="D257" s="15" t="s">
        <v>123</v>
      </c>
      <c r="E257" s="4">
        <v>886.95</v>
      </c>
      <c r="F257" s="4">
        <v>886.95</v>
      </c>
      <c r="G257" s="13">
        <f>F257/6.3</f>
        <v>140.78571428571431</v>
      </c>
    </row>
    <row r="258" spans="1:7" x14ac:dyDescent="0.2">
      <c r="A258" s="26" t="s">
        <v>22</v>
      </c>
      <c r="B258" s="27" t="s">
        <v>490</v>
      </c>
      <c r="C258" s="23"/>
      <c r="D258" s="23" t="s">
        <v>491</v>
      </c>
      <c r="E258" s="4">
        <v>136.25</v>
      </c>
      <c r="F258" s="4">
        <v>136.25</v>
      </c>
      <c r="G258" s="13">
        <f>F258/6.3</f>
        <v>21.626984126984127</v>
      </c>
    </row>
    <row r="259" spans="1:7" x14ac:dyDescent="0.2">
      <c r="A259" s="26" t="s">
        <v>16</v>
      </c>
      <c r="B259" s="27" t="s">
        <v>492</v>
      </c>
      <c r="C259" s="23"/>
      <c r="D259" s="23" t="s">
        <v>493</v>
      </c>
      <c r="E259" s="4">
        <v>381.97</v>
      </c>
      <c r="F259" s="4">
        <v>380.68</v>
      </c>
      <c r="G259" s="13">
        <f>F259/6.3</f>
        <v>60.425396825396831</v>
      </c>
    </row>
    <row r="260" spans="1:7" x14ac:dyDescent="0.2">
      <c r="A260" s="26" t="s">
        <v>16</v>
      </c>
      <c r="B260" s="27" t="s">
        <v>494</v>
      </c>
      <c r="C260" s="23"/>
      <c r="D260" s="23" t="s">
        <v>495</v>
      </c>
      <c r="E260" s="4"/>
      <c r="F260" s="4"/>
      <c r="G260" s="13">
        <f>F260/6.3</f>
        <v>0</v>
      </c>
    </row>
    <row r="261" spans="1:7" x14ac:dyDescent="0.2">
      <c r="A261" s="26" t="s">
        <v>22</v>
      </c>
      <c r="B261" s="23" t="s">
        <v>496</v>
      </c>
      <c r="C261" s="23"/>
      <c r="D261" s="23" t="s">
        <v>497</v>
      </c>
      <c r="E261" s="4">
        <v>805.15</v>
      </c>
      <c r="F261" s="4">
        <v>797.8</v>
      </c>
      <c r="G261" s="13">
        <f>F261/6.3</f>
        <v>126.63492063492063</v>
      </c>
    </row>
    <row r="262" spans="1:7" x14ac:dyDescent="0.2">
      <c r="A262" s="26" t="s">
        <v>16</v>
      </c>
      <c r="B262" s="23" t="s">
        <v>498</v>
      </c>
      <c r="C262" s="23"/>
      <c r="D262" s="23" t="s">
        <v>113</v>
      </c>
      <c r="E262" s="4">
        <v>176.4</v>
      </c>
      <c r="F262" s="4">
        <v>176.4</v>
      </c>
      <c r="G262" s="13">
        <f>F262/6.3</f>
        <v>28</v>
      </c>
    </row>
    <row r="263" spans="1:7" x14ac:dyDescent="0.2">
      <c r="A263" s="28" t="s">
        <v>16</v>
      </c>
      <c r="B263" s="25" t="s">
        <v>499</v>
      </c>
      <c r="C263" s="23"/>
      <c r="D263" s="25" t="s">
        <v>500</v>
      </c>
      <c r="E263" s="4"/>
      <c r="F263" s="4"/>
      <c r="G263" s="13"/>
    </row>
    <row r="264" spans="1:7" x14ac:dyDescent="0.2">
      <c r="A264" s="26" t="s">
        <v>22</v>
      </c>
      <c r="B264" s="2" t="s">
        <v>501</v>
      </c>
      <c r="C264" s="15"/>
      <c r="D264" s="15" t="s">
        <v>278</v>
      </c>
      <c r="E264" s="4">
        <v>68958.759999999995</v>
      </c>
      <c r="F264" s="4">
        <v>68958.759999999995</v>
      </c>
      <c r="G264" s="13">
        <f>F264/6.3</f>
        <v>10945.834920634919</v>
      </c>
    </row>
    <row r="265" spans="1:7" x14ac:dyDescent="0.2">
      <c r="A265" s="37" t="s">
        <v>10</v>
      </c>
      <c r="B265" s="14" t="s">
        <v>502</v>
      </c>
      <c r="C265" s="14"/>
      <c r="D265" s="14" t="s">
        <v>503</v>
      </c>
      <c r="E265" s="4"/>
      <c r="F265" s="4"/>
      <c r="G265" s="13"/>
    </row>
    <row r="266" spans="1:7" x14ac:dyDescent="0.2">
      <c r="A266" s="26" t="s">
        <v>22</v>
      </c>
      <c r="B266" s="2" t="s">
        <v>504</v>
      </c>
      <c r="C266" s="15"/>
      <c r="D266" s="15" t="s">
        <v>79</v>
      </c>
      <c r="E266" s="4">
        <v>0</v>
      </c>
      <c r="F266" s="4">
        <v>0</v>
      </c>
      <c r="G266" s="13">
        <f>F266/6.3</f>
        <v>0</v>
      </c>
    </row>
    <row r="267" spans="1:7" x14ac:dyDescent="0.2">
      <c r="A267" s="26" t="s">
        <v>22</v>
      </c>
      <c r="B267" s="2" t="s">
        <v>505</v>
      </c>
      <c r="C267" s="15"/>
      <c r="D267" s="15" t="s">
        <v>506</v>
      </c>
      <c r="E267" s="4">
        <v>0</v>
      </c>
      <c r="F267" s="4">
        <v>0</v>
      </c>
      <c r="G267" s="13">
        <f>F267/6.3</f>
        <v>0</v>
      </c>
    </row>
    <row r="268" spans="1:7" x14ac:dyDescent="0.2">
      <c r="A268" s="28" t="s">
        <v>16</v>
      </c>
      <c r="B268" s="2" t="s">
        <v>507</v>
      </c>
      <c r="C268" s="15"/>
      <c r="D268" s="18" t="s">
        <v>508</v>
      </c>
      <c r="E268" s="4"/>
      <c r="F268" s="4"/>
      <c r="G268" s="13">
        <f>F268/6.3</f>
        <v>0</v>
      </c>
    </row>
    <row r="269" spans="1:7" x14ac:dyDescent="0.2">
      <c r="A269" s="26" t="s">
        <v>22</v>
      </c>
      <c r="B269" s="2" t="s">
        <v>509</v>
      </c>
      <c r="C269" s="15"/>
      <c r="D269" s="15" t="s">
        <v>510</v>
      </c>
      <c r="E269" s="4">
        <v>0</v>
      </c>
      <c r="F269" s="4">
        <v>0</v>
      </c>
      <c r="G269" s="13">
        <f>F269/6.3</f>
        <v>0</v>
      </c>
    </row>
    <row r="270" spans="1:7" x14ac:dyDescent="0.2">
      <c r="A270" s="26" t="s">
        <v>16</v>
      </c>
      <c r="B270" s="2" t="s">
        <v>511</v>
      </c>
      <c r="C270" s="15"/>
      <c r="D270" s="15" t="s">
        <v>203</v>
      </c>
      <c r="E270" s="4"/>
      <c r="F270" s="4"/>
      <c r="G270" s="13">
        <f>F270/6.3</f>
        <v>0</v>
      </c>
    </row>
    <row r="271" spans="1:7" x14ac:dyDescent="0.2">
      <c r="A271" s="26" t="s">
        <v>22</v>
      </c>
      <c r="B271" s="2" t="s">
        <v>512</v>
      </c>
      <c r="C271" s="15"/>
      <c r="D271" s="15" t="s">
        <v>513</v>
      </c>
      <c r="E271" s="4">
        <v>1232.06</v>
      </c>
      <c r="F271" s="4">
        <v>1232.06</v>
      </c>
      <c r="G271" s="13">
        <f>F271/6.3</f>
        <v>195.56507936507936</v>
      </c>
    </row>
    <row r="272" spans="1:7" x14ac:dyDescent="0.2">
      <c r="A272" s="26" t="s">
        <v>16</v>
      </c>
      <c r="B272" s="2" t="s">
        <v>514</v>
      </c>
      <c r="C272" s="15"/>
      <c r="D272" s="15" t="s">
        <v>515</v>
      </c>
      <c r="E272" s="4">
        <v>246.27</v>
      </c>
      <c r="F272" s="4">
        <v>246.27</v>
      </c>
      <c r="G272" s="13">
        <f>F272/6.3</f>
        <v>39.090476190476195</v>
      </c>
    </row>
    <row r="273" spans="1:7" x14ac:dyDescent="0.2">
      <c r="A273" s="21" t="s">
        <v>16</v>
      </c>
      <c r="B273" s="30" t="s">
        <v>516</v>
      </c>
      <c r="C273" s="15"/>
      <c r="D273" s="15" t="s">
        <v>515</v>
      </c>
      <c r="E273" s="4">
        <v>695.04</v>
      </c>
      <c r="F273" s="4">
        <v>695.04</v>
      </c>
      <c r="G273" s="13">
        <f>F273/6.3</f>
        <v>110.32380952380952</v>
      </c>
    </row>
    <row r="274" spans="1:7" x14ac:dyDescent="0.2">
      <c r="A274" s="7" t="s">
        <v>10</v>
      </c>
      <c r="B274" s="14" t="s">
        <v>517</v>
      </c>
      <c r="C274" s="15" t="s">
        <v>518</v>
      </c>
      <c r="D274" s="15" t="s">
        <v>519</v>
      </c>
      <c r="E274" s="4"/>
      <c r="F274" s="4"/>
      <c r="G274" s="13">
        <f>F274/6.3</f>
        <v>0</v>
      </c>
    </row>
    <row r="275" spans="1:7" x14ac:dyDescent="0.2">
      <c r="A275" s="17" t="s">
        <v>22</v>
      </c>
      <c r="B275" s="15" t="s">
        <v>520</v>
      </c>
      <c r="C275" s="15"/>
      <c r="D275" s="15" t="s">
        <v>521</v>
      </c>
      <c r="E275" s="4"/>
      <c r="F275" s="4"/>
      <c r="G275" s="13">
        <f>F275/6.3</f>
        <v>0</v>
      </c>
    </row>
    <row r="276" spans="1:7" x14ac:dyDescent="0.2">
      <c r="A276" s="17" t="s">
        <v>16</v>
      </c>
      <c r="B276" s="15" t="s">
        <v>522</v>
      </c>
      <c r="C276" s="15"/>
      <c r="D276" s="15" t="s">
        <v>523</v>
      </c>
      <c r="E276" s="4">
        <v>5056.54</v>
      </c>
      <c r="F276" s="4">
        <v>5057.33</v>
      </c>
      <c r="G276" s="13">
        <f>F276/6.3</f>
        <v>802.75079365079364</v>
      </c>
    </row>
    <row r="277" spans="1:7" x14ac:dyDescent="0.2">
      <c r="A277" s="17" t="s">
        <v>16</v>
      </c>
      <c r="B277" s="15" t="s">
        <v>524</v>
      </c>
      <c r="C277" s="15"/>
      <c r="D277" s="15" t="s">
        <v>95</v>
      </c>
      <c r="E277" s="4">
        <v>2060.4699999999998</v>
      </c>
      <c r="F277" s="4">
        <v>2060.4699999999998</v>
      </c>
      <c r="G277" s="13">
        <f>F277/6.3</f>
        <v>327.05873015873016</v>
      </c>
    </row>
    <row r="278" spans="1:7" x14ac:dyDescent="0.2">
      <c r="A278" s="17" t="s">
        <v>22</v>
      </c>
      <c r="B278" s="2" t="s">
        <v>525</v>
      </c>
      <c r="C278" s="15" t="s">
        <v>526</v>
      </c>
      <c r="D278" s="15" t="s">
        <v>527</v>
      </c>
      <c r="E278" s="4">
        <v>4639.88</v>
      </c>
      <c r="F278" s="4">
        <v>4639.88</v>
      </c>
      <c r="G278" s="13">
        <f>F278/6.3</f>
        <v>736.48888888888894</v>
      </c>
    </row>
    <row r="279" spans="1:7" x14ac:dyDescent="0.2">
      <c r="A279" s="17" t="s">
        <v>16</v>
      </c>
      <c r="B279" s="15" t="s">
        <v>528</v>
      </c>
      <c r="C279" s="15"/>
      <c r="D279" s="15" t="s">
        <v>146</v>
      </c>
      <c r="E279" s="4"/>
      <c r="F279" s="4"/>
      <c r="G279" s="13">
        <f>F279/6.3</f>
        <v>0</v>
      </c>
    </row>
    <row r="280" spans="1:7" x14ac:dyDescent="0.2">
      <c r="A280" s="16" t="s">
        <v>16</v>
      </c>
      <c r="B280" s="18" t="s">
        <v>529</v>
      </c>
      <c r="C280" s="15"/>
      <c r="D280" s="18" t="s">
        <v>530</v>
      </c>
      <c r="E280" s="4">
        <v>279.12</v>
      </c>
      <c r="F280" s="4">
        <v>279.12</v>
      </c>
      <c r="G280" s="13">
        <f>F280/6.3</f>
        <v>44.304761904761904</v>
      </c>
    </row>
    <row r="281" spans="1:7" x14ac:dyDescent="0.2">
      <c r="A281" s="17" t="s">
        <v>16</v>
      </c>
      <c r="B281" s="2" t="s">
        <v>531</v>
      </c>
      <c r="C281" s="15"/>
      <c r="D281" s="15" t="s">
        <v>532</v>
      </c>
      <c r="E281" s="4">
        <v>34.42</v>
      </c>
      <c r="F281" s="4">
        <v>34.42</v>
      </c>
      <c r="G281" s="13">
        <f>F281/6.3</f>
        <v>5.4634920634920636</v>
      </c>
    </row>
    <row r="282" spans="1:7" x14ac:dyDescent="0.2">
      <c r="A282" s="16" t="s">
        <v>22</v>
      </c>
      <c r="B282" s="2" t="s">
        <v>533</v>
      </c>
      <c r="C282" s="15"/>
      <c r="D282" s="18" t="s">
        <v>43</v>
      </c>
      <c r="E282" s="4"/>
      <c r="F282" s="4"/>
      <c r="G282" s="13">
        <f>F282/6.3</f>
        <v>0</v>
      </c>
    </row>
    <row r="283" spans="1:7" x14ac:dyDescent="0.2">
      <c r="A283" s="7" t="s">
        <v>10</v>
      </c>
      <c r="B283" s="14" t="s">
        <v>534</v>
      </c>
      <c r="C283" s="14"/>
      <c r="D283" s="14" t="s">
        <v>97</v>
      </c>
      <c r="E283" s="4"/>
      <c r="F283" s="4"/>
      <c r="G283" s="13">
        <f>F283/6.3</f>
        <v>0</v>
      </c>
    </row>
    <row r="284" spans="1:7" x14ac:dyDescent="0.2">
      <c r="A284" s="7" t="s">
        <v>10</v>
      </c>
      <c r="B284" s="14" t="s">
        <v>535</v>
      </c>
      <c r="C284" s="15"/>
      <c r="D284" s="15" t="s">
        <v>536</v>
      </c>
      <c r="E284" s="4"/>
      <c r="F284" s="4"/>
      <c r="G284" s="13">
        <f>F284/6.3</f>
        <v>0</v>
      </c>
    </row>
    <row r="285" spans="1:7" x14ac:dyDescent="0.2">
      <c r="A285" s="17" t="s">
        <v>22</v>
      </c>
      <c r="B285" s="15" t="s">
        <v>537</v>
      </c>
      <c r="C285" s="15"/>
      <c r="D285" s="15" t="s">
        <v>538</v>
      </c>
      <c r="E285" s="4">
        <v>0</v>
      </c>
      <c r="F285" s="4">
        <v>0</v>
      </c>
      <c r="G285" s="13">
        <f>F285/6.3</f>
        <v>0</v>
      </c>
    </row>
    <row r="286" spans="1:7" x14ac:dyDescent="0.2">
      <c r="A286" s="17" t="s">
        <v>22</v>
      </c>
      <c r="B286" s="2" t="s">
        <v>539</v>
      </c>
      <c r="C286" s="15"/>
      <c r="D286" s="15" t="s">
        <v>540</v>
      </c>
      <c r="E286" s="4">
        <v>0</v>
      </c>
      <c r="F286" s="4">
        <v>0</v>
      </c>
      <c r="G286" s="13">
        <f>F286/6.3</f>
        <v>0</v>
      </c>
    </row>
    <row r="287" spans="1:7" x14ac:dyDescent="0.2">
      <c r="A287" s="17" t="s">
        <v>22</v>
      </c>
      <c r="B287" s="2" t="s">
        <v>541</v>
      </c>
      <c r="C287" s="15"/>
      <c r="D287" s="15" t="s">
        <v>108</v>
      </c>
      <c r="E287" s="4">
        <v>637.57000000000005</v>
      </c>
      <c r="F287" s="4">
        <v>637.57000000000005</v>
      </c>
      <c r="G287" s="13">
        <f>F287/6.3</f>
        <v>101.20158730158731</v>
      </c>
    </row>
    <row r="288" spans="1:7" x14ac:dyDescent="0.2">
      <c r="A288" s="7" t="s">
        <v>10</v>
      </c>
      <c r="B288" s="14" t="s">
        <v>542</v>
      </c>
      <c r="C288" s="15" t="s">
        <v>543</v>
      </c>
      <c r="D288" s="15" t="s">
        <v>544</v>
      </c>
      <c r="E288" s="4"/>
      <c r="F288" s="4"/>
      <c r="G288" s="13">
        <f>F288/6.3</f>
        <v>0</v>
      </c>
    </row>
    <row r="289" spans="1:7" x14ac:dyDescent="0.2">
      <c r="A289" s="17" t="s">
        <v>16</v>
      </c>
      <c r="B289" s="15" t="s">
        <v>545</v>
      </c>
      <c r="C289" s="15"/>
      <c r="D289" s="15" t="s">
        <v>97</v>
      </c>
      <c r="E289" s="4">
        <v>2161.2800000000002</v>
      </c>
      <c r="F289" s="4">
        <v>2161.2800000000002</v>
      </c>
      <c r="G289" s="13">
        <f>F289/6.3</f>
        <v>343.06031746031749</v>
      </c>
    </row>
    <row r="290" spans="1:7" x14ac:dyDescent="0.2">
      <c r="A290" s="16" t="s">
        <v>16</v>
      </c>
      <c r="B290" s="18" t="s">
        <v>546</v>
      </c>
      <c r="C290" s="15"/>
      <c r="D290" s="18" t="s">
        <v>547</v>
      </c>
      <c r="E290" s="4">
        <v>400.05</v>
      </c>
      <c r="F290" s="32">
        <v>400.05</v>
      </c>
      <c r="G290" s="13">
        <f>F290/6.3</f>
        <v>63.500000000000007</v>
      </c>
    </row>
    <row r="291" spans="1:7" x14ac:dyDescent="0.2">
      <c r="A291" s="7" t="s">
        <v>10</v>
      </c>
      <c r="B291" s="14" t="s">
        <v>548</v>
      </c>
      <c r="C291" s="15" t="s">
        <v>549</v>
      </c>
      <c r="D291" s="15" t="s">
        <v>97</v>
      </c>
      <c r="E291" s="4"/>
      <c r="F291" s="4"/>
      <c r="G291" s="13">
        <f>F291/6.3</f>
        <v>0</v>
      </c>
    </row>
    <row r="292" spans="1:7" x14ac:dyDescent="0.2">
      <c r="A292" s="7" t="s">
        <v>10</v>
      </c>
      <c r="B292" s="14" t="s">
        <v>550</v>
      </c>
      <c r="C292" s="15"/>
      <c r="D292" s="15" t="s">
        <v>339</v>
      </c>
      <c r="E292" s="4"/>
      <c r="F292" s="4"/>
      <c r="G292" s="13">
        <f>F292/6.3</f>
        <v>0</v>
      </c>
    </row>
    <row r="293" spans="1:7" x14ac:dyDescent="0.2">
      <c r="A293" s="17" t="s">
        <v>16</v>
      </c>
      <c r="B293" s="15" t="s">
        <v>551</v>
      </c>
      <c r="C293" s="15"/>
      <c r="D293" s="15" t="s">
        <v>552</v>
      </c>
      <c r="E293" s="4">
        <v>3572.92</v>
      </c>
      <c r="F293" s="4">
        <v>3572.92</v>
      </c>
      <c r="G293" s="13">
        <f>F293/6.3</f>
        <v>567.13015873015877</v>
      </c>
    </row>
    <row r="294" spans="1:7" x14ac:dyDescent="0.2">
      <c r="A294" s="17" t="s">
        <v>16</v>
      </c>
      <c r="B294" s="15" t="s">
        <v>553</v>
      </c>
      <c r="C294" s="15"/>
      <c r="D294" s="15" t="s">
        <v>396</v>
      </c>
      <c r="E294" s="4">
        <v>424.2</v>
      </c>
      <c r="F294" s="4">
        <v>424.2</v>
      </c>
      <c r="G294" s="13">
        <f>F294/6.3</f>
        <v>67.333333333333329</v>
      </c>
    </row>
    <row r="295" spans="1:7" x14ac:dyDescent="0.2">
      <c r="A295" s="19" t="s">
        <v>22</v>
      </c>
      <c r="B295" s="20" t="s">
        <v>554</v>
      </c>
      <c r="C295" s="15"/>
      <c r="D295" s="15" t="s">
        <v>555</v>
      </c>
      <c r="E295" s="4">
        <v>0</v>
      </c>
      <c r="F295" s="4">
        <v>0</v>
      </c>
      <c r="G295" s="13">
        <f>F295/6.3</f>
        <v>0</v>
      </c>
    </row>
    <row r="296" spans="1:7" x14ac:dyDescent="0.2">
      <c r="A296" s="7" t="s">
        <v>10</v>
      </c>
      <c r="B296" s="14" t="s">
        <v>556</v>
      </c>
      <c r="C296" s="15"/>
      <c r="D296" s="15" t="s">
        <v>430</v>
      </c>
      <c r="E296" s="4"/>
      <c r="F296" s="4"/>
      <c r="G296" s="13">
        <f>F296/6.3</f>
        <v>0</v>
      </c>
    </row>
    <row r="297" spans="1:7" x14ac:dyDescent="0.2">
      <c r="A297" s="17" t="s">
        <v>16</v>
      </c>
      <c r="B297" s="15" t="s">
        <v>557</v>
      </c>
      <c r="C297" s="15"/>
      <c r="D297" s="15" t="s">
        <v>38</v>
      </c>
      <c r="E297" s="4">
        <v>134.24</v>
      </c>
      <c r="F297" s="4">
        <v>134.24</v>
      </c>
      <c r="G297" s="13">
        <f>F297/6.3</f>
        <v>21.30793650793651</v>
      </c>
    </row>
    <row r="298" spans="1:7" x14ac:dyDescent="0.2">
      <c r="A298" s="17" t="s">
        <v>22</v>
      </c>
      <c r="B298" s="15" t="s">
        <v>558</v>
      </c>
      <c r="C298" s="15"/>
      <c r="D298" s="15" t="s">
        <v>150</v>
      </c>
      <c r="E298" s="4">
        <v>807.73</v>
      </c>
      <c r="F298" s="4">
        <v>807.73</v>
      </c>
      <c r="G298" s="13">
        <f>F298/6.3</f>
        <v>128.21111111111111</v>
      </c>
    </row>
    <row r="299" spans="1:7" x14ac:dyDescent="0.2">
      <c r="A299" s="17" t="s">
        <v>22</v>
      </c>
      <c r="B299" s="15" t="s">
        <v>559</v>
      </c>
      <c r="C299" s="15"/>
      <c r="D299" s="15" t="s">
        <v>560</v>
      </c>
      <c r="E299" s="4">
        <v>275.7</v>
      </c>
      <c r="F299" s="4">
        <v>292.77</v>
      </c>
      <c r="G299" s="13">
        <f>F299/6.3</f>
        <v>46.471428571428568</v>
      </c>
    </row>
    <row r="300" spans="1:7" x14ac:dyDescent="0.2">
      <c r="A300" s="7" t="s">
        <v>10</v>
      </c>
      <c r="B300" s="14" t="s">
        <v>561</v>
      </c>
      <c r="C300" s="15" t="s">
        <v>562</v>
      </c>
      <c r="D300" s="14" t="s">
        <v>226</v>
      </c>
      <c r="E300" s="4"/>
      <c r="F300" s="4"/>
      <c r="G300" s="13">
        <f>F300/6.3</f>
        <v>0</v>
      </c>
    </row>
    <row r="301" spans="1:7" x14ac:dyDescent="0.2">
      <c r="A301" s="17" t="s">
        <v>16</v>
      </c>
      <c r="B301" s="15" t="s">
        <v>563</v>
      </c>
      <c r="C301" s="15"/>
      <c r="D301" s="15" t="s">
        <v>111</v>
      </c>
      <c r="E301" s="4">
        <v>10.5</v>
      </c>
      <c r="F301" s="4">
        <v>10.5</v>
      </c>
      <c r="G301" s="13">
        <f>F301/6.3</f>
        <v>1.6666666666666667</v>
      </c>
    </row>
    <row r="302" spans="1:7" x14ac:dyDescent="0.2">
      <c r="A302" s="17" t="s">
        <v>22</v>
      </c>
      <c r="B302" s="2" t="s">
        <v>564</v>
      </c>
      <c r="C302" s="15"/>
      <c r="D302" s="15" t="s">
        <v>276</v>
      </c>
      <c r="E302" s="4">
        <v>1797.34</v>
      </c>
      <c r="F302" s="4">
        <v>1797.34</v>
      </c>
      <c r="G302" s="13">
        <f>F302/6.3</f>
        <v>285.29206349206351</v>
      </c>
    </row>
    <row r="303" spans="1:7" x14ac:dyDescent="0.2">
      <c r="A303" s="17" t="s">
        <v>16</v>
      </c>
      <c r="B303" s="2" t="s">
        <v>565</v>
      </c>
      <c r="C303" s="15"/>
      <c r="D303" s="15" t="s">
        <v>566</v>
      </c>
      <c r="E303" s="4">
        <v>2826.17</v>
      </c>
      <c r="F303" s="4">
        <v>2826.17</v>
      </c>
      <c r="G303" s="13">
        <f>F303/6.3</f>
        <v>448.59841269841274</v>
      </c>
    </row>
    <row r="304" spans="1:7" x14ac:dyDescent="0.2">
      <c r="A304" s="17" t="s">
        <v>16</v>
      </c>
      <c r="B304" s="15" t="s">
        <v>567</v>
      </c>
      <c r="C304" s="15"/>
      <c r="D304" s="15" t="s">
        <v>111</v>
      </c>
      <c r="E304" s="4">
        <v>50.4</v>
      </c>
      <c r="F304" s="4">
        <v>50.4</v>
      </c>
      <c r="G304" s="13">
        <f>F304/6.3</f>
        <v>8</v>
      </c>
    </row>
    <row r="305" spans="1:7" x14ac:dyDescent="0.2">
      <c r="A305" s="17" t="s">
        <v>16</v>
      </c>
      <c r="B305" s="15" t="s">
        <v>568</v>
      </c>
      <c r="C305" s="15" t="s">
        <v>569</v>
      </c>
      <c r="D305" s="15" t="s">
        <v>570</v>
      </c>
      <c r="E305" s="4"/>
      <c r="F305" s="4"/>
      <c r="G305" s="13">
        <f>F305/6.3</f>
        <v>0</v>
      </c>
    </row>
    <row r="306" spans="1:7" x14ac:dyDescent="0.2">
      <c r="A306" s="17" t="s">
        <v>16</v>
      </c>
      <c r="B306" s="15" t="s">
        <v>571</v>
      </c>
      <c r="C306" s="15"/>
      <c r="D306" s="15" t="s">
        <v>570</v>
      </c>
      <c r="E306" s="4">
        <v>85.37</v>
      </c>
      <c r="F306" s="4">
        <v>85.37</v>
      </c>
      <c r="G306" s="13">
        <f>F306/6.3</f>
        <v>13.550793650793652</v>
      </c>
    </row>
    <row r="307" spans="1:7" x14ac:dyDescent="0.2">
      <c r="A307" s="17" t="s">
        <v>16</v>
      </c>
      <c r="B307" s="2" t="s">
        <v>572</v>
      </c>
      <c r="C307" s="15"/>
      <c r="D307" s="15" t="s">
        <v>573</v>
      </c>
      <c r="E307" s="4">
        <v>146.47999999999999</v>
      </c>
      <c r="F307" s="4">
        <v>146.47999999999999</v>
      </c>
      <c r="G307" s="13">
        <f>F307/6.3</f>
        <v>23.25079365079365</v>
      </c>
    </row>
    <row r="308" spans="1:7" x14ac:dyDescent="0.2">
      <c r="A308" s="17" t="s">
        <v>22</v>
      </c>
      <c r="B308" s="2" t="s">
        <v>574</v>
      </c>
      <c r="C308" s="15"/>
      <c r="D308" s="15" t="s">
        <v>575</v>
      </c>
      <c r="E308" s="4">
        <v>274.36</v>
      </c>
      <c r="F308" s="4">
        <v>274.36</v>
      </c>
      <c r="G308" s="13">
        <f>F308/6.3</f>
        <v>43.549206349206351</v>
      </c>
    </row>
    <row r="309" spans="1:7" x14ac:dyDescent="0.2">
      <c r="A309" s="26" t="s">
        <v>16</v>
      </c>
      <c r="B309" s="27" t="s">
        <v>576</v>
      </c>
      <c r="C309" s="23"/>
      <c r="D309" s="23" t="s">
        <v>577</v>
      </c>
      <c r="E309" s="4">
        <v>785.38</v>
      </c>
      <c r="F309" s="4">
        <v>785.38</v>
      </c>
      <c r="G309" s="13">
        <f>F309/6.3</f>
        <v>124.66349206349207</v>
      </c>
    </row>
    <row r="310" spans="1:7" x14ac:dyDescent="0.2">
      <c r="A310" s="26" t="s">
        <v>16</v>
      </c>
      <c r="B310" s="27" t="s">
        <v>578</v>
      </c>
      <c r="C310" s="23"/>
      <c r="D310" s="23" t="s">
        <v>579</v>
      </c>
      <c r="E310" s="4">
        <v>18186.29</v>
      </c>
      <c r="F310" s="4">
        <v>18186.29</v>
      </c>
      <c r="G310" s="13">
        <f>F310/6.3</f>
        <v>2886.7126984126985</v>
      </c>
    </row>
    <row r="311" spans="1:7" x14ac:dyDescent="0.2">
      <c r="A311" s="17" t="s">
        <v>22</v>
      </c>
      <c r="B311" s="2" t="s">
        <v>580</v>
      </c>
      <c r="C311" s="15"/>
      <c r="D311" s="15" t="s">
        <v>581</v>
      </c>
      <c r="E311" s="4">
        <v>11187.93</v>
      </c>
      <c r="F311" s="4">
        <v>11187.93</v>
      </c>
      <c r="G311" s="13">
        <f>F311/6.3</f>
        <v>1775.861904761905</v>
      </c>
    </row>
    <row r="312" spans="1:7" x14ac:dyDescent="0.2">
      <c r="A312" s="26" t="s">
        <v>22</v>
      </c>
      <c r="B312" s="27" t="s">
        <v>582</v>
      </c>
      <c r="C312" s="23"/>
      <c r="D312" s="23" t="s">
        <v>583</v>
      </c>
      <c r="E312" s="4">
        <v>0</v>
      </c>
      <c r="F312" s="4">
        <v>0</v>
      </c>
      <c r="G312" s="13">
        <f>F312/6.3</f>
        <v>0</v>
      </c>
    </row>
    <row r="313" spans="1:7" x14ac:dyDescent="0.2">
      <c r="A313" s="7" t="s">
        <v>10</v>
      </c>
      <c r="B313" s="14" t="s">
        <v>584</v>
      </c>
      <c r="C313" s="15"/>
      <c r="D313" s="15" t="s">
        <v>585</v>
      </c>
      <c r="E313" s="4"/>
      <c r="F313" s="4"/>
      <c r="G313" s="13">
        <f>F313/6.3</f>
        <v>0</v>
      </c>
    </row>
    <row r="314" spans="1:7" x14ac:dyDescent="0.2">
      <c r="A314" s="16" t="s">
        <v>16</v>
      </c>
      <c r="B314" s="18" t="s">
        <v>586</v>
      </c>
      <c r="C314" s="18"/>
      <c r="D314" s="18" t="s">
        <v>226</v>
      </c>
      <c r="E314" s="4"/>
      <c r="F314" s="4"/>
      <c r="G314" s="13">
        <f>F314/6.3</f>
        <v>0</v>
      </c>
    </row>
    <row r="315" spans="1:7" x14ac:dyDescent="0.2">
      <c r="A315" s="17" t="s">
        <v>22</v>
      </c>
      <c r="B315" s="15" t="s">
        <v>587</v>
      </c>
      <c r="C315" s="15"/>
      <c r="D315" s="15" t="s">
        <v>588</v>
      </c>
      <c r="E315" s="4">
        <v>96.7</v>
      </c>
      <c r="F315" s="4">
        <v>96.7</v>
      </c>
      <c r="G315" s="13">
        <f>F315/6.3</f>
        <v>15.34920634920635</v>
      </c>
    </row>
    <row r="316" spans="1:7" x14ac:dyDescent="0.2">
      <c r="A316" s="17" t="s">
        <v>16</v>
      </c>
      <c r="B316" s="15" t="s">
        <v>589</v>
      </c>
      <c r="C316" s="15"/>
      <c r="D316" s="15" t="s">
        <v>590</v>
      </c>
      <c r="E316" s="4">
        <v>289.8</v>
      </c>
      <c r="F316" s="4">
        <v>289.8</v>
      </c>
      <c r="G316" s="13">
        <f>F316/6.3</f>
        <v>46</v>
      </c>
    </row>
    <row r="317" spans="1:7" x14ac:dyDescent="0.2">
      <c r="A317" s="7" t="s">
        <v>10</v>
      </c>
      <c r="B317" s="14" t="s">
        <v>591</v>
      </c>
      <c r="C317" s="18" t="s">
        <v>592</v>
      </c>
      <c r="D317" s="14" t="s">
        <v>123</v>
      </c>
      <c r="E317" s="4"/>
      <c r="F317" s="4"/>
      <c r="G317" s="13">
        <f>F317/6.3</f>
        <v>0</v>
      </c>
    </row>
    <row r="318" spans="1:7" x14ac:dyDescent="0.2">
      <c r="A318" s="17" t="s">
        <v>22</v>
      </c>
      <c r="B318" s="15" t="s">
        <v>593</v>
      </c>
      <c r="C318" s="15"/>
      <c r="D318" s="15" t="s">
        <v>594</v>
      </c>
      <c r="E318" s="4">
        <v>0</v>
      </c>
      <c r="F318" s="4">
        <v>0</v>
      </c>
      <c r="G318" s="13">
        <f>F318/6.3</f>
        <v>0</v>
      </c>
    </row>
    <row r="319" spans="1:7" x14ac:dyDescent="0.2">
      <c r="A319" s="26" t="s">
        <v>22</v>
      </c>
      <c r="B319" s="27" t="s">
        <v>595</v>
      </c>
      <c r="C319" s="23"/>
      <c r="D319" s="23" t="s">
        <v>596</v>
      </c>
      <c r="E319" s="4">
        <v>0</v>
      </c>
      <c r="F319" s="4">
        <v>0</v>
      </c>
      <c r="G319" s="13">
        <f>F319/6.3</f>
        <v>0</v>
      </c>
    </row>
    <row r="320" spans="1:7" x14ac:dyDescent="0.2">
      <c r="A320" s="28" t="s">
        <v>22</v>
      </c>
      <c r="B320" s="27" t="s">
        <v>597</v>
      </c>
      <c r="C320" s="23"/>
      <c r="D320" s="25" t="s">
        <v>301</v>
      </c>
      <c r="E320" s="4">
        <v>0</v>
      </c>
      <c r="F320" s="4">
        <v>0</v>
      </c>
      <c r="G320" s="13">
        <f>F320/6.3</f>
        <v>0</v>
      </c>
    </row>
    <row r="321" spans="1:7" x14ac:dyDescent="0.2">
      <c r="A321" s="26" t="s">
        <v>22</v>
      </c>
      <c r="B321" s="27" t="s">
        <v>598</v>
      </c>
      <c r="C321" s="23"/>
      <c r="D321" s="23" t="s">
        <v>599</v>
      </c>
      <c r="E321" s="4">
        <v>1682.72</v>
      </c>
      <c r="F321" s="4">
        <v>1682.72</v>
      </c>
      <c r="G321" s="13">
        <f>F321/6.3</f>
        <v>267.09841269841269</v>
      </c>
    </row>
    <row r="322" spans="1:7" x14ac:dyDescent="0.2">
      <c r="A322" s="28" t="s">
        <v>22</v>
      </c>
      <c r="B322" s="27" t="s">
        <v>600</v>
      </c>
      <c r="C322" s="23"/>
      <c r="D322" s="25" t="s">
        <v>599</v>
      </c>
      <c r="E322" s="4"/>
      <c r="F322" s="4"/>
      <c r="G322" s="13"/>
    </row>
    <row r="323" spans="1:7" x14ac:dyDescent="0.2">
      <c r="A323" s="26" t="s">
        <v>22</v>
      </c>
      <c r="B323" s="2" t="s">
        <v>601</v>
      </c>
      <c r="C323" s="15" t="s">
        <v>602</v>
      </c>
      <c r="D323" s="15" t="s">
        <v>603</v>
      </c>
      <c r="E323" s="4">
        <v>1100.22</v>
      </c>
      <c r="F323" s="4">
        <v>1100.22</v>
      </c>
      <c r="G323" s="13">
        <f>F323/6.3</f>
        <v>174.63809523809525</v>
      </c>
    </row>
    <row r="324" spans="1:7" x14ac:dyDescent="0.2">
      <c r="A324" s="26" t="s">
        <v>22</v>
      </c>
      <c r="B324" s="2" t="s">
        <v>604</v>
      </c>
      <c r="C324" s="15"/>
      <c r="D324" s="15" t="s">
        <v>605</v>
      </c>
      <c r="E324" s="4">
        <v>516.91</v>
      </c>
      <c r="F324" s="4">
        <v>516.91</v>
      </c>
      <c r="G324" s="13">
        <f>F324/6.3</f>
        <v>82.049206349206344</v>
      </c>
    </row>
    <row r="325" spans="1:7" x14ac:dyDescent="0.2">
      <c r="A325" s="26" t="s">
        <v>22</v>
      </c>
      <c r="B325" s="2" t="s">
        <v>606</v>
      </c>
      <c r="C325" s="15"/>
      <c r="D325" s="15" t="s">
        <v>607</v>
      </c>
      <c r="E325" s="4"/>
      <c r="F325" s="4"/>
      <c r="G325" s="13">
        <f>F325/6.3</f>
        <v>0</v>
      </c>
    </row>
    <row r="326" spans="1:7" x14ac:dyDescent="0.2">
      <c r="A326" s="26" t="s">
        <v>22</v>
      </c>
      <c r="B326" s="2" t="s">
        <v>608</v>
      </c>
      <c r="C326" s="15"/>
      <c r="D326" s="15" t="s">
        <v>69</v>
      </c>
      <c r="E326" s="4">
        <v>37.08</v>
      </c>
      <c r="F326" s="4">
        <v>37.08</v>
      </c>
      <c r="G326" s="13">
        <f>F326/6.3</f>
        <v>5.8857142857142852</v>
      </c>
    </row>
    <row r="327" spans="1:7" x14ac:dyDescent="0.2">
      <c r="A327" s="26" t="s">
        <v>16</v>
      </c>
      <c r="B327" s="15" t="s">
        <v>609</v>
      </c>
      <c r="C327" s="15"/>
      <c r="D327" s="15" t="s">
        <v>474</v>
      </c>
      <c r="E327" s="4">
        <v>1619.07</v>
      </c>
      <c r="F327" s="4">
        <v>1617.81</v>
      </c>
      <c r="G327" s="13">
        <f>F327/6.3</f>
        <v>256.79523809523812</v>
      </c>
    </row>
    <row r="328" spans="1:7" x14ac:dyDescent="0.2">
      <c r="A328" s="28" t="s">
        <v>22</v>
      </c>
      <c r="B328" s="18" t="s">
        <v>610</v>
      </c>
      <c r="C328" s="15"/>
      <c r="D328" s="18" t="s">
        <v>611</v>
      </c>
      <c r="E328" s="4">
        <v>0</v>
      </c>
      <c r="F328" s="4">
        <v>0</v>
      </c>
      <c r="G328" s="13">
        <f>F328/6.3</f>
        <v>0</v>
      </c>
    </row>
    <row r="329" spans="1:7" x14ac:dyDescent="0.2">
      <c r="A329" s="26" t="s">
        <v>16</v>
      </c>
      <c r="B329" s="2" t="s">
        <v>612</v>
      </c>
      <c r="C329" s="15"/>
      <c r="D329" s="15" t="s">
        <v>613</v>
      </c>
      <c r="E329" s="4">
        <v>10.66</v>
      </c>
      <c r="F329" s="4">
        <v>10.66</v>
      </c>
      <c r="G329" s="13">
        <f>F329/6.3</f>
        <v>1.692063492063492</v>
      </c>
    </row>
    <row r="330" spans="1:7" x14ac:dyDescent="0.2">
      <c r="A330" s="7" t="s">
        <v>10</v>
      </c>
      <c r="B330" s="14" t="s">
        <v>614</v>
      </c>
      <c r="C330" s="15" t="s">
        <v>615</v>
      </c>
      <c r="D330" s="15" t="s">
        <v>270</v>
      </c>
      <c r="E330" s="4"/>
      <c r="F330" s="4"/>
      <c r="G330" s="13">
        <f>F330/6.3</f>
        <v>0</v>
      </c>
    </row>
    <row r="331" spans="1:7" x14ac:dyDescent="0.2">
      <c r="A331" s="17" t="s">
        <v>22</v>
      </c>
      <c r="B331" s="15" t="s">
        <v>616</v>
      </c>
      <c r="C331" s="15"/>
      <c r="D331" s="15" t="s">
        <v>65</v>
      </c>
      <c r="E331" s="4">
        <v>0</v>
      </c>
      <c r="F331" s="4">
        <v>0</v>
      </c>
      <c r="G331" s="13">
        <f>F331/6.3</f>
        <v>0</v>
      </c>
    </row>
    <row r="332" spans="1:7" x14ac:dyDescent="0.2">
      <c r="A332" s="51" t="s">
        <v>10</v>
      </c>
      <c r="B332" s="52" t="s">
        <v>617</v>
      </c>
      <c r="C332" s="15" t="s">
        <v>618</v>
      </c>
      <c r="D332" s="14" t="s">
        <v>619</v>
      </c>
      <c r="E332" s="4"/>
      <c r="F332" s="4"/>
      <c r="G332" s="13">
        <f>F332/6.3</f>
        <v>0</v>
      </c>
    </row>
    <row r="333" spans="1:7" x14ac:dyDescent="0.2">
      <c r="A333" s="51" t="s">
        <v>10</v>
      </c>
      <c r="B333" s="52" t="s">
        <v>620</v>
      </c>
      <c r="C333" s="15"/>
      <c r="D333" s="14" t="s">
        <v>503</v>
      </c>
      <c r="E333" s="4"/>
      <c r="F333" s="4"/>
      <c r="G333" s="13"/>
    </row>
    <row r="334" spans="1:7" x14ac:dyDescent="0.2">
      <c r="A334" s="29" t="s">
        <v>22</v>
      </c>
      <c r="B334" s="31" t="s">
        <v>621</v>
      </c>
      <c r="C334" s="15"/>
      <c r="D334" s="15" t="s">
        <v>282</v>
      </c>
      <c r="E334" s="4">
        <v>0</v>
      </c>
      <c r="F334" s="4">
        <v>0</v>
      </c>
      <c r="G334" s="13">
        <f>F334/6.3</f>
        <v>0</v>
      </c>
    </row>
    <row r="335" spans="1:7" x14ac:dyDescent="0.2">
      <c r="A335" s="29" t="s">
        <v>16</v>
      </c>
      <c r="B335" s="31" t="s">
        <v>622</v>
      </c>
      <c r="C335" s="15"/>
      <c r="D335" s="15" t="s">
        <v>623</v>
      </c>
      <c r="E335" s="4">
        <v>594.47</v>
      </c>
      <c r="F335" s="4">
        <v>594.47</v>
      </c>
      <c r="G335" s="13">
        <f>F335/6.3</f>
        <v>94.360317460317461</v>
      </c>
    </row>
    <row r="336" spans="1:7" x14ac:dyDescent="0.2">
      <c r="A336" s="51" t="s">
        <v>10</v>
      </c>
      <c r="B336" s="52" t="s">
        <v>624</v>
      </c>
      <c r="C336" s="14"/>
      <c r="D336" s="14" t="s">
        <v>625</v>
      </c>
      <c r="E336" s="4"/>
      <c r="F336" s="4"/>
      <c r="G336" s="13">
        <f>F336/6.3</f>
        <v>0</v>
      </c>
    </row>
    <row r="337" spans="1:7" x14ac:dyDescent="0.2">
      <c r="A337" s="51" t="s">
        <v>10</v>
      </c>
      <c r="B337" s="52" t="s">
        <v>626</v>
      </c>
      <c r="C337" s="14"/>
      <c r="D337" s="14" t="s">
        <v>625</v>
      </c>
      <c r="E337" s="4"/>
      <c r="F337" s="4"/>
      <c r="G337" s="13">
        <f>F337/6.3</f>
        <v>0</v>
      </c>
    </row>
    <row r="338" spans="1:7" x14ac:dyDescent="0.2">
      <c r="A338" s="29" t="s">
        <v>22</v>
      </c>
      <c r="B338" s="30" t="s">
        <v>627</v>
      </c>
      <c r="C338" s="15"/>
      <c r="D338" s="15" t="s">
        <v>45</v>
      </c>
      <c r="E338" s="4">
        <v>414.63</v>
      </c>
      <c r="F338" s="4">
        <v>414.63</v>
      </c>
      <c r="G338" s="13">
        <f>F338/6.3</f>
        <v>65.814285714285717</v>
      </c>
    </row>
    <row r="339" spans="1:7" x14ac:dyDescent="0.2">
      <c r="A339" s="29" t="s">
        <v>22</v>
      </c>
      <c r="B339" s="31" t="s">
        <v>628</v>
      </c>
      <c r="C339" s="15"/>
      <c r="D339" s="15" t="s">
        <v>629</v>
      </c>
      <c r="E339" s="4">
        <v>0</v>
      </c>
      <c r="F339" s="4">
        <v>0</v>
      </c>
      <c r="G339" s="13">
        <f>F339/6.3</f>
        <v>0</v>
      </c>
    </row>
    <row r="340" spans="1:7" x14ac:dyDescent="0.2">
      <c r="A340" s="29" t="s">
        <v>16</v>
      </c>
      <c r="B340" s="30" t="s">
        <v>630</v>
      </c>
      <c r="C340" s="15"/>
      <c r="D340" s="15" t="s">
        <v>97</v>
      </c>
      <c r="E340" s="4">
        <v>323.64999999999998</v>
      </c>
      <c r="F340" s="4">
        <v>323.64999999999998</v>
      </c>
      <c r="G340" s="13">
        <f>F340/6.3</f>
        <v>51.373015873015873</v>
      </c>
    </row>
    <row r="341" spans="1:7" x14ac:dyDescent="0.2">
      <c r="A341" s="42" t="s">
        <v>16</v>
      </c>
      <c r="B341" s="30" t="s">
        <v>631</v>
      </c>
      <c r="C341" s="15"/>
      <c r="D341" s="18" t="s">
        <v>632</v>
      </c>
      <c r="E341" s="4"/>
      <c r="F341" s="4"/>
      <c r="G341" s="13"/>
    </row>
    <row r="342" spans="1:7" x14ac:dyDescent="0.2">
      <c r="A342" s="29" t="s">
        <v>22</v>
      </c>
      <c r="B342" s="30" t="s">
        <v>633</v>
      </c>
      <c r="C342" s="15"/>
      <c r="D342" s="15" t="s">
        <v>634</v>
      </c>
      <c r="E342" s="4">
        <v>2806.83</v>
      </c>
      <c r="F342" s="4">
        <v>2806.83</v>
      </c>
      <c r="G342" s="13">
        <f>F342/6.3</f>
        <v>445.52857142857141</v>
      </c>
    </row>
    <row r="343" spans="1:7" x14ac:dyDescent="0.2">
      <c r="A343" s="17" t="s">
        <v>16</v>
      </c>
      <c r="B343" s="2" t="s">
        <v>635</v>
      </c>
      <c r="C343" s="15"/>
      <c r="D343" s="15" t="s">
        <v>198</v>
      </c>
      <c r="E343" s="4">
        <v>177.96</v>
      </c>
      <c r="F343" s="4">
        <v>177.96</v>
      </c>
      <c r="G343" s="13">
        <f>F343/6.3</f>
        <v>28.24761904761905</v>
      </c>
    </row>
    <row r="344" spans="1:7" x14ac:dyDescent="0.2">
      <c r="A344" s="16" t="s">
        <v>16</v>
      </c>
      <c r="B344" s="2" t="s">
        <v>636</v>
      </c>
      <c r="C344" s="15"/>
      <c r="D344" s="18" t="s">
        <v>637</v>
      </c>
      <c r="E344" s="4"/>
      <c r="F344" s="4"/>
      <c r="G344" s="13"/>
    </row>
    <row r="345" spans="1:7" x14ac:dyDescent="0.2">
      <c r="A345" s="17" t="s">
        <v>16</v>
      </c>
      <c r="B345" s="2" t="s">
        <v>638</v>
      </c>
      <c r="C345" s="15"/>
      <c r="D345" s="15" t="s">
        <v>13</v>
      </c>
      <c r="E345" s="4">
        <v>302.08999999999997</v>
      </c>
      <c r="F345" s="4">
        <v>302.08999999999997</v>
      </c>
      <c r="G345" s="13">
        <f>F345/6.3</f>
        <v>47.950793650793649</v>
      </c>
    </row>
    <row r="346" spans="1:7" x14ac:dyDescent="0.2">
      <c r="A346" s="17" t="s">
        <v>22</v>
      </c>
      <c r="B346" s="15" t="s">
        <v>639</v>
      </c>
      <c r="C346" s="15"/>
      <c r="D346" s="15" t="s">
        <v>640</v>
      </c>
      <c r="E346" s="4"/>
      <c r="F346" s="4"/>
      <c r="G346" s="13">
        <f>F346/6.3</f>
        <v>0</v>
      </c>
    </row>
    <row r="347" spans="1:7" x14ac:dyDescent="0.2">
      <c r="A347" s="26" t="s">
        <v>16</v>
      </c>
      <c r="B347" s="27" t="s">
        <v>641</v>
      </c>
      <c r="C347" s="23"/>
      <c r="D347" s="23" t="s">
        <v>642</v>
      </c>
      <c r="E347" s="4">
        <v>357.21</v>
      </c>
      <c r="F347" s="4">
        <v>357.21</v>
      </c>
      <c r="G347" s="13">
        <f>F347/6.3</f>
        <v>56.699999999999996</v>
      </c>
    </row>
    <row r="348" spans="1:7" x14ac:dyDescent="0.2">
      <c r="A348" s="26" t="s">
        <v>16</v>
      </c>
      <c r="B348" s="27" t="s">
        <v>643</v>
      </c>
      <c r="C348" s="23"/>
      <c r="D348" s="23" t="s">
        <v>215</v>
      </c>
      <c r="E348" s="4">
        <v>476.32</v>
      </c>
      <c r="F348" s="4">
        <v>476.32</v>
      </c>
      <c r="G348" s="13">
        <f>F348/6.3</f>
        <v>75.606349206349208</v>
      </c>
    </row>
    <row r="349" spans="1:7" x14ac:dyDescent="0.2">
      <c r="A349" s="26" t="s">
        <v>16</v>
      </c>
      <c r="B349" s="27" t="s">
        <v>644</v>
      </c>
      <c r="C349" s="23"/>
      <c r="D349" s="23" t="s">
        <v>51</v>
      </c>
      <c r="E349" s="4">
        <v>1297.05</v>
      </c>
      <c r="F349" s="4">
        <v>1297.05</v>
      </c>
      <c r="G349" s="13">
        <f>F349/6.3</f>
        <v>205.88095238095238</v>
      </c>
    </row>
    <row r="350" spans="1:7" x14ac:dyDescent="0.2">
      <c r="A350" s="26" t="s">
        <v>16</v>
      </c>
      <c r="B350" s="27" t="s">
        <v>645</v>
      </c>
      <c r="C350" s="23"/>
      <c r="D350" s="23" t="s">
        <v>97</v>
      </c>
      <c r="E350" s="4">
        <v>305.55</v>
      </c>
      <c r="F350" s="4">
        <v>305.55</v>
      </c>
      <c r="G350" s="13">
        <f>F350/6.3</f>
        <v>48.5</v>
      </c>
    </row>
    <row r="351" spans="1:7" x14ac:dyDescent="0.2">
      <c r="A351" s="26" t="s">
        <v>22</v>
      </c>
      <c r="B351" s="27" t="s">
        <v>646</v>
      </c>
      <c r="C351" s="23"/>
      <c r="D351" s="23" t="s">
        <v>647</v>
      </c>
      <c r="E351" s="4">
        <v>57.61</v>
      </c>
      <c r="F351" s="4">
        <v>57.61</v>
      </c>
      <c r="G351" s="13">
        <f>F351/6.3</f>
        <v>9.1444444444444439</v>
      </c>
    </row>
    <row r="352" spans="1:7" x14ac:dyDescent="0.2">
      <c r="A352" s="26" t="s">
        <v>22</v>
      </c>
      <c r="B352" s="27" t="s">
        <v>648</v>
      </c>
      <c r="C352" s="23"/>
      <c r="D352" s="23" t="s">
        <v>649</v>
      </c>
      <c r="E352" s="4">
        <v>0</v>
      </c>
      <c r="F352" s="4">
        <v>0</v>
      </c>
      <c r="G352" s="13">
        <f>F352/6.3</f>
        <v>0</v>
      </c>
    </row>
    <row r="353" spans="1:7" x14ac:dyDescent="0.2">
      <c r="A353" s="26" t="s">
        <v>16</v>
      </c>
      <c r="B353" s="27" t="s">
        <v>650</v>
      </c>
      <c r="C353" s="23"/>
      <c r="D353" s="23" t="s">
        <v>651</v>
      </c>
      <c r="E353" s="4">
        <v>540.75</v>
      </c>
      <c r="F353" s="4">
        <v>540.75</v>
      </c>
      <c r="G353" s="13">
        <f>F353/6.3</f>
        <v>85.833333333333343</v>
      </c>
    </row>
    <row r="354" spans="1:7" x14ac:dyDescent="0.2">
      <c r="A354" s="37" t="s">
        <v>10</v>
      </c>
      <c r="B354" s="44" t="s">
        <v>652</v>
      </c>
      <c r="C354" s="44"/>
      <c r="D354" s="44" t="s">
        <v>653</v>
      </c>
      <c r="E354" s="4">
        <v>45.67</v>
      </c>
      <c r="F354" s="4">
        <v>45.67</v>
      </c>
      <c r="G354" s="13">
        <f>F354/6.3</f>
        <v>7.2492063492063501</v>
      </c>
    </row>
    <row r="355" spans="1:7" x14ac:dyDescent="0.2">
      <c r="A355" s="26" t="s">
        <v>16</v>
      </c>
      <c r="B355" s="23" t="s">
        <v>654</v>
      </c>
      <c r="C355" s="23"/>
      <c r="D355" s="23" t="s">
        <v>38</v>
      </c>
      <c r="E355" s="4">
        <v>67.760000000000005</v>
      </c>
      <c r="F355" s="4">
        <v>67.760000000000005</v>
      </c>
      <c r="G355" s="13">
        <f>F355/6.3</f>
        <v>10.755555555555556</v>
      </c>
    </row>
    <row r="356" spans="1:7" x14ac:dyDescent="0.2">
      <c r="A356" s="7" t="s">
        <v>10</v>
      </c>
      <c r="B356" s="14" t="s">
        <v>655</v>
      </c>
      <c r="C356" s="15"/>
      <c r="D356" s="15" t="s">
        <v>152</v>
      </c>
      <c r="E356" s="4"/>
      <c r="F356" s="4"/>
      <c r="G356" s="13">
        <f>F356/6.3</f>
        <v>0</v>
      </c>
    </row>
    <row r="357" spans="1:7" x14ac:dyDescent="0.2">
      <c r="A357" s="19" t="s">
        <v>22</v>
      </c>
      <c r="B357" s="20" t="s">
        <v>656</v>
      </c>
      <c r="C357" s="31"/>
      <c r="D357" s="31" t="s">
        <v>657</v>
      </c>
      <c r="E357" s="4"/>
      <c r="F357" s="4"/>
      <c r="G357" s="13">
        <f>F357/6.3</f>
        <v>0</v>
      </c>
    </row>
    <row r="358" spans="1:7" x14ac:dyDescent="0.2">
      <c r="A358" s="51" t="s">
        <v>10</v>
      </c>
      <c r="B358" s="52" t="s">
        <v>658</v>
      </c>
      <c r="C358" s="52"/>
      <c r="D358" s="52" t="s">
        <v>659</v>
      </c>
      <c r="E358" s="4"/>
      <c r="F358" s="4"/>
      <c r="G358" s="13"/>
    </row>
    <row r="359" spans="1:7" x14ac:dyDescent="0.2">
      <c r="A359" s="17" t="s">
        <v>22</v>
      </c>
      <c r="B359" s="15" t="s">
        <v>660</v>
      </c>
      <c r="C359" s="15"/>
      <c r="D359" s="15" t="s">
        <v>45</v>
      </c>
      <c r="E359" s="4">
        <v>0</v>
      </c>
      <c r="F359" s="4">
        <v>0</v>
      </c>
      <c r="G359" s="13">
        <f>F359/6.3</f>
        <v>0</v>
      </c>
    </row>
    <row r="360" spans="1:7" x14ac:dyDescent="0.2">
      <c r="A360" s="19" t="s">
        <v>22</v>
      </c>
      <c r="B360" s="20" t="s">
        <v>661</v>
      </c>
      <c r="C360" s="15"/>
      <c r="D360" s="15" t="s">
        <v>43</v>
      </c>
      <c r="E360" s="4"/>
      <c r="F360" s="4"/>
      <c r="G360" s="13">
        <f>F360/6.3</f>
        <v>0</v>
      </c>
    </row>
    <row r="361" spans="1:7" x14ac:dyDescent="0.2">
      <c r="A361" s="42" t="s">
        <v>22</v>
      </c>
      <c r="B361" s="43" t="s">
        <v>662</v>
      </c>
      <c r="C361" s="31"/>
      <c r="D361" s="43" t="s">
        <v>69</v>
      </c>
      <c r="E361" s="4"/>
      <c r="F361" s="4"/>
      <c r="G361" s="13"/>
    </row>
    <row r="362" spans="1:7" x14ac:dyDescent="0.2">
      <c r="A362" s="37" t="s">
        <v>10</v>
      </c>
      <c r="B362" s="44" t="s">
        <v>663</v>
      </c>
      <c r="C362" s="23"/>
      <c r="D362" s="23" t="s">
        <v>430</v>
      </c>
      <c r="E362" s="4"/>
      <c r="F362" s="4"/>
      <c r="G362" s="13">
        <f>F362/6.3</f>
        <v>0</v>
      </c>
    </row>
    <row r="363" spans="1:7" x14ac:dyDescent="0.2">
      <c r="A363" s="26" t="s">
        <v>22</v>
      </c>
      <c r="B363" s="23" t="s">
        <v>664</v>
      </c>
      <c r="C363" s="23"/>
      <c r="D363" s="23" t="s">
        <v>665</v>
      </c>
      <c r="E363" s="4">
        <v>0</v>
      </c>
      <c r="F363" s="4">
        <v>0</v>
      </c>
      <c r="G363" s="13">
        <f>F363/6.3</f>
        <v>0</v>
      </c>
    </row>
    <row r="364" spans="1:7" x14ac:dyDescent="0.2">
      <c r="A364" s="26" t="s">
        <v>22</v>
      </c>
      <c r="B364" s="27" t="s">
        <v>666</v>
      </c>
      <c r="C364" s="23"/>
      <c r="D364" s="23" t="s">
        <v>667</v>
      </c>
      <c r="E364" s="4">
        <v>759.52</v>
      </c>
      <c r="F364" s="4">
        <v>759.52</v>
      </c>
      <c r="G364" s="13">
        <f>F364/6.3</f>
        <v>120.55873015873016</v>
      </c>
    </row>
    <row r="365" spans="1:7" x14ac:dyDescent="0.2">
      <c r="A365" s="26" t="s">
        <v>22</v>
      </c>
      <c r="B365" s="27" t="s">
        <v>668</v>
      </c>
      <c r="C365" s="23"/>
      <c r="D365" s="23" t="s">
        <v>669</v>
      </c>
      <c r="E365" s="4">
        <v>79.28</v>
      </c>
      <c r="F365" s="4">
        <v>79.28</v>
      </c>
      <c r="G365" s="13">
        <f>F365/6.3</f>
        <v>12.584126984126984</v>
      </c>
    </row>
    <row r="366" spans="1:7" x14ac:dyDescent="0.2">
      <c r="A366" s="26" t="s">
        <v>16</v>
      </c>
      <c r="B366" s="27" t="s">
        <v>670</v>
      </c>
      <c r="C366" s="23"/>
      <c r="D366" s="23" t="s">
        <v>189</v>
      </c>
      <c r="E366" s="4">
        <v>178</v>
      </c>
      <c r="F366" s="32">
        <v>178</v>
      </c>
      <c r="G366" s="13">
        <f>F366/6.3</f>
        <v>28.253968253968253</v>
      </c>
    </row>
    <row r="367" spans="1:7" x14ac:dyDescent="0.2">
      <c r="A367" s="26" t="s">
        <v>16</v>
      </c>
      <c r="B367" s="23" t="s">
        <v>671</v>
      </c>
      <c r="C367" s="23"/>
      <c r="D367" s="23" t="s">
        <v>530</v>
      </c>
      <c r="E367" s="4">
        <v>330.85</v>
      </c>
      <c r="F367" s="4">
        <v>330.75</v>
      </c>
      <c r="G367" s="13">
        <f>F367/6.3</f>
        <v>52.5</v>
      </c>
    </row>
    <row r="368" spans="1:7" x14ac:dyDescent="0.2">
      <c r="A368" s="46" t="s">
        <v>22</v>
      </c>
      <c r="B368" s="48" t="s">
        <v>672</v>
      </c>
      <c r="C368" s="15"/>
      <c r="D368" s="15" t="s">
        <v>222</v>
      </c>
      <c r="E368" s="4"/>
      <c r="F368" s="4"/>
      <c r="G368" s="13">
        <f>F368/6.3</f>
        <v>0</v>
      </c>
    </row>
    <row r="369" spans="1:7" x14ac:dyDescent="0.2">
      <c r="A369" s="26" t="s">
        <v>16</v>
      </c>
      <c r="B369" s="2" t="s">
        <v>673</v>
      </c>
      <c r="C369" s="15"/>
      <c r="D369" s="15" t="s">
        <v>478</v>
      </c>
      <c r="E369" s="4">
        <v>12.6</v>
      </c>
      <c r="F369" s="4">
        <v>12.6</v>
      </c>
      <c r="G369" s="13">
        <f>F369/6.3</f>
        <v>2</v>
      </c>
    </row>
    <row r="370" spans="1:7" x14ac:dyDescent="0.2">
      <c r="A370" s="26" t="s">
        <v>16</v>
      </c>
      <c r="B370" s="2" t="s">
        <v>674</v>
      </c>
      <c r="C370" s="15"/>
      <c r="D370" s="15" t="s">
        <v>675</v>
      </c>
      <c r="E370" s="4"/>
      <c r="F370" s="4"/>
      <c r="G370" s="13">
        <f>F370/6.3</f>
        <v>0</v>
      </c>
    </row>
    <row r="371" spans="1:7" x14ac:dyDescent="0.2">
      <c r="A371" s="26" t="s">
        <v>16</v>
      </c>
      <c r="B371" s="2" t="s">
        <v>676</v>
      </c>
      <c r="C371" s="15"/>
      <c r="D371" s="15" t="s">
        <v>677</v>
      </c>
      <c r="E371" s="4">
        <v>17.329999999999998</v>
      </c>
      <c r="F371" s="4">
        <v>17.329999999999998</v>
      </c>
      <c r="G371" s="13">
        <f>F371/6.3</f>
        <v>2.7507936507936508</v>
      </c>
    </row>
    <row r="372" spans="1:7" x14ac:dyDescent="0.2">
      <c r="A372" s="26" t="s">
        <v>16</v>
      </c>
      <c r="B372" s="15" t="s">
        <v>678</v>
      </c>
      <c r="C372" s="15"/>
      <c r="D372" s="15" t="s">
        <v>111</v>
      </c>
      <c r="E372" s="4">
        <v>214.23</v>
      </c>
      <c r="F372" s="4">
        <v>214.23</v>
      </c>
      <c r="G372" s="13">
        <f>F372/6.3</f>
        <v>34.004761904761907</v>
      </c>
    </row>
    <row r="373" spans="1:7" x14ac:dyDescent="0.2">
      <c r="A373" s="28" t="s">
        <v>22</v>
      </c>
      <c r="B373" s="18" t="s">
        <v>679</v>
      </c>
      <c r="C373" s="15"/>
      <c r="D373" s="18" t="s">
        <v>680</v>
      </c>
      <c r="E373" s="4">
        <v>0</v>
      </c>
      <c r="F373" s="4">
        <v>0</v>
      </c>
      <c r="G373" s="13">
        <f>F373/6.3</f>
        <v>0</v>
      </c>
    </row>
    <row r="374" spans="1:7" x14ac:dyDescent="0.2">
      <c r="A374" s="7" t="s">
        <v>10</v>
      </c>
      <c r="B374" s="14" t="s">
        <v>681</v>
      </c>
      <c r="C374" s="15"/>
      <c r="D374" s="15" t="s">
        <v>123</v>
      </c>
      <c r="E374" s="4"/>
      <c r="F374" s="4"/>
      <c r="G374" s="13">
        <f>F374/6.3</f>
        <v>0</v>
      </c>
    </row>
    <row r="375" spans="1:7" x14ac:dyDescent="0.2">
      <c r="A375" s="17" t="s">
        <v>22</v>
      </c>
      <c r="B375" s="27" t="s">
        <v>682</v>
      </c>
      <c r="C375" s="23" t="s">
        <v>683</v>
      </c>
      <c r="D375" s="23" t="s">
        <v>684</v>
      </c>
      <c r="E375" s="4">
        <v>751.38</v>
      </c>
      <c r="F375" s="4">
        <v>751.38</v>
      </c>
      <c r="G375" s="13">
        <f>F375/6.3</f>
        <v>119.26666666666667</v>
      </c>
    </row>
    <row r="376" spans="1:7" x14ac:dyDescent="0.2">
      <c r="A376" s="17" t="s">
        <v>22</v>
      </c>
      <c r="B376" s="2" t="s">
        <v>685</v>
      </c>
      <c r="C376" s="15"/>
      <c r="D376" s="15" t="s">
        <v>686</v>
      </c>
      <c r="E376" s="4">
        <v>1016.77</v>
      </c>
      <c r="F376" s="4">
        <v>1004.94</v>
      </c>
      <c r="G376" s="13">
        <f>F376/6.3</f>
        <v>159.51428571428573</v>
      </c>
    </row>
    <row r="377" spans="1:7" x14ac:dyDescent="0.2">
      <c r="A377" s="51" t="s">
        <v>10</v>
      </c>
      <c r="B377" s="52" t="s">
        <v>687</v>
      </c>
      <c r="C377" s="15" t="s">
        <v>688</v>
      </c>
      <c r="D377" s="14" t="s">
        <v>689</v>
      </c>
      <c r="E377" s="4"/>
      <c r="F377" s="4"/>
      <c r="G377" s="13">
        <f>F377/6.3</f>
        <v>0</v>
      </c>
    </row>
    <row r="378" spans="1:7" x14ac:dyDescent="0.2">
      <c r="A378" s="29" t="s">
        <v>22</v>
      </c>
      <c r="B378" s="31" t="s">
        <v>690</v>
      </c>
      <c r="C378" s="15"/>
      <c r="D378" s="15" t="s">
        <v>691</v>
      </c>
      <c r="E378" s="4">
        <v>0</v>
      </c>
      <c r="F378" s="4">
        <v>0</v>
      </c>
      <c r="G378" s="13">
        <f>F378/6.3</f>
        <v>0</v>
      </c>
    </row>
    <row r="379" spans="1:7" x14ac:dyDescent="0.2">
      <c r="A379" s="29" t="s">
        <v>16</v>
      </c>
      <c r="B379" s="31" t="s">
        <v>692</v>
      </c>
      <c r="C379" s="15"/>
      <c r="D379" s="15" t="s">
        <v>119</v>
      </c>
      <c r="E379" s="4">
        <v>185.22</v>
      </c>
      <c r="F379" s="4">
        <v>185.22</v>
      </c>
      <c r="G379" s="13">
        <f>F379/6.3</f>
        <v>29.400000000000002</v>
      </c>
    </row>
    <row r="380" spans="1:7" x14ac:dyDescent="0.2">
      <c r="A380" s="51" t="s">
        <v>10</v>
      </c>
      <c r="B380" s="52" t="s">
        <v>693</v>
      </c>
      <c r="C380" s="15"/>
      <c r="D380" s="15" t="s">
        <v>694</v>
      </c>
      <c r="E380" s="54"/>
      <c r="F380" s="54"/>
      <c r="G380" s="13">
        <f>F380/6.3</f>
        <v>0</v>
      </c>
    </row>
    <row r="381" spans="1:7" x14ac:dyDescent="0.2">
      <c r="A381" s="29" t="s">
        <v>22</v>
      </c>
      <c r="B381" s="31" t="s">
        <v>695</v>
      </c>
      <c r="C381" s="15" t="s">
        <v>696</v>
      </c>
      <c r="D381" s="15" t="s">
        <v>697</v>
      </c>
      <c r="E381" s="54">
        <v>786.48</v>
      </c>
      <c r="F381" s="54">
        <v>786.48</v>
      </c>
      <c r="G381" s="13">
        <f>F381/6.3</f>
        <v>124.83809523809525</v>
      </c>
    </row>
    <row r="382" spans="1:7" x14ac:dyDescent="0.2">
      <c r="A382" s="29" t="s">
        <v>16</v>
      </c>
      <c r="B382" s="31" t="s">
        <v>698</v>
      </c>
      <c r="C382" s="15"/>
      <c r="D382" s="15" t="s">
        <v>699</v>
      </c>
      <c r="E382" s="54">
        <v>316.07</v>
      </c>
      <c r="F382" s="54">
        <v>316.07</v>
      </c>
      <c r="G382" s="13">
        <f>F382/6.3</f>
        <v>50.169841269841271</v>
      </c>
    </row>
    <row r="383" spans="1:7" x14ac:dyDescent="0.2">
      <c r="A383" s="42" t="s">
        <v>16</v>
      </c>
      <c r="B383" s="43" t="s">
        <v>700</v>
      </c>
      <c r="C383" s="15"/>
      <c r="D383" s="18" t="s">
        <v>699</v>
      </c>
      <c r="E383" s="54"/>
      <c r="F383" s="54"/>
      <c r="G383" s="13">
        <f>F383/6.3</f>
        <v>0</v>
      </c>
    </row>
    <row r="384" spans="1:7" x14ac:dyDescent="0.2">
      <c r="A384" s="51" t="s">
        <v>10</v>
      </c>
      <c r="B384" s="52" t="s">
        <v>701</v>
      </c>
      <c r="C384" s="14" t="s">
        <v>702</v>
      </c>
      <c r="D384" s="14" t="s">
        <v>703</v>
      </c>
      <c r="E384" s="54"/>
      <c r="F384" s="54"/>
      <c r="G384" s="13">
        <f>F384/6.3</f>
        <v>0</v>
      </c>
    </row>
    <row r="385" spans="1:7" x14ac:dyDescent="0.2">
      <c r="A385" s="29" t="s">
        <v>22</v>
      </c>
      <c r="B385" s="31" t="s">
        <v>704</v>
      </c>
      <c r="C385" s="15"/>
      <c r="D385" s="15" t="s">
        <v>433</v>
      </c>
      <c r="E385" s="54">
        <v>85.84</v>
      </c>
      <c r="F385" s="54">
        <v>85.84</v>
      </c>
      <c r="G385" s="13">
        <f>F385/6.3</f>
        <v>13.625396825396827</v>
      </c>
    </row>
    <row r="386" spans="1:7" x14ac:dyDescent="0.2">
      <c r="A386" s="29" t="s">
        <v>22</v>
      </c>
      <c r="B386" s="31" t="s">
        <v>705</v>
      </c>
      <c r="C386" s="15"/>
      <c r="D386" s="15" t="s">
        <v>228</v>
      </c>
      <c r="E386" s="54">
        <v>0</v>
      </c>
      <c r="F386" s="54">
        <v>0</v>
      </c>
      <c r="G386" s="13">
        <f>F386/6.3</f>
        <v>0</v>
      </c>
    </row>
    <row r="387" spans="1:7" ht="13.5" thickBot="1" x14ac:dyDescent="0.25">
      <c r="E387" s="55"/>
      <c r="F387" s="55"/>
      <c r="G387" s="56"/>
    </row>
    <row r="388" spans="1:7" ht="13.5" thickTop="1" x14ac:dyDescent="0.2">
      <c r="E388" s="54"/>
      <c r="F388" s="54"/>
      <c r="G388" s="57"/>
    </row>
    <row r="389" spans="1:7" x14ac:dyDescent="0.2">
      <c r="B389" s="12" t="s">
        <v>706</v>
      </c>
      <c r="C389" s="12"/>
      <c r="D389" s="12"/>
      <c r="E389" s="58">
        <f t="shared" ref="E389:G389" si="0">SUM(E5:E386)</f>
        <v>3382698.92</v>
      </c>
      <c r="F389" s="58">
        <f t="shared" si="0"/>
        <v>3382396.82</v>
      </c>
      <c r="G389" s="59">
        <f t="shared" si="0"/>
        <v>536888.3841269837</v>
      </c>
    </row>
    <row r="390" spans="1:7" x14ac:dyDescent="0.2">
      <c r="E390" s="4"/>
      <c r="F390" s="4"/>
    </row>
    <row r="391" spans="1:7" x14ac:dyDescent="0.2">
      <c r="E391" s="4"/>
      <c r="F391" s="4"/>
    </row>
    <row r="392" spans="1:7" x14ac:dyDescent="0.2">
      <c r="E392" s="4"/>
      <c r="F392" s="4"/>
    </row>
    <row r="393" spans="1:7" x14ac:dyDescent="0.2">
      <c r="A393" s="60" t="s">
        <v>708</v>
      </c>
      <c r="B393" t="s">
        <v>709</v>
      </c>
      <c r="E393" s="4">
        <v>26.02</v>
      </c>
      <c r="F393" s="4">
        <v>26.02</v>
      </c>
      <c r="G393" s="13"/>
    </row>
    <row r="394" spans="1:7" x14ac:dyDescent="0.2">
      <c r="A394" t="s">
        <v>708</v>
      </c>
      <c r="B394" t="s">
        <v>710</v>
      </c>
      <c r="E394" s="4">
        <v>0</v>
      </c>
      <c r="F394" s="4">
        <v>0</v>
      </c>
      <c r="G394" s="13">
        <f>F394/6.3</f>
        <v>0</v>
      </c>
    </row>
    <row r="395" spans="1:7" x14ac:dyDescent="0.2">
      <c r="A395" t="s">
        <v>708</v>
      </c>
      <c r="B395" t="s">
        <v>711</v>
      </c>
      <c r="E395" s="4">
        <v>0</v>
      </c>
      <c r="F395" s="4">
        <v>0</v>
      </c>
      <c r="G395" s="13">
        <f>F395/6.3</f>
        <v>0</v>
      </c>
    </row>
    <row r="396" spans="1:7" x14ac:dyDescent="0.2">
      <c r="A396" t="s">
        <v>712</v>
      </c>
      <c r="B396" t="s">
        <v>713</v>
      </c>
      <c r="E396" s="4">
        <v>252</v>
      </c>
      <c r="F396" s="4">
        <v>252</v>
      </c>
      <c r="G396" s="13"/>
    </row>
    <row r="397" spans="1:7" x14ac:dyDescent="0.2">
      <c r="A397" t="s">
        <v>712</v>
      </c>
      <c r="B397" t="s">
        <v>714</v>
      </c>
      <c r="E397" s="4">
        <v>27.52</v>
      </c>
      <c r="F397" s="4">
        <v>27.52</v>
      </c>
      <c r="G397" s="13"/>
    </row>
    <row r="398" spans="1:7" x14ac:dyDescent="0.2">
      <c r="A398" t="s">
        <v>715</v>
      </c>
      <c r="B398" t="s">
        <v>716</v>
      </c>
      <c r="E398" s="4">
        <v>26.02</v>
      </c>
      <c r="F398" s="4">
        <v>26.02</v>
      </c>
      <c r="G398" s="13"/>
    </row>
    <row r="399" spans="1:7" x14ac:dyDescent="0.2">
      <c r="A399" t="s">
        <v>712</v>
      </c>
      <c r="B399" t="s">
        <v>717</v>
      </c>
      <c r="E399" s="4">
        <v>220.5</v>
      </c>
      <c r="F399" s="4">
        <v>220.5</v>
      </c>
      <c r="G399" s="13">
        <f>F399/6.3</f>
        <v>35</v>
      </c>
    </row>
    <row r="400" spans="1:7" x14ac:dyDescent="0.2">
      <c r="A400" t="s">
        <v>712</v>
      </c>
      <c r="B400" t="s">
        <v>718</v>
      </c>
      <c r="E400" s="4">
        <v>27.21</v>
      </c>
      <c r="F400" s="4">
        <v>27.21</v>
      </c>
      <c r="G400" s="13"/>
    </row>
    <row r="401" spans="1:7" x14ac:dyDescent="0.2">
      <c r="A401" t="s">
        <v>708</v>
      </c>
      <c r="B401" t="s">
        <v>719</v>
      </c>
      <c r="E401" s="4">
        <v>51.78</v>
      </c>
      <c r="F401" s="4">
        <v>51.78</v>
      </c>
      <c r="G401" s="13"/>
    </row>
    <row r="402" spans="1:7" x14ac:dyDescent="0.2">
      <c r="A402" t="s">
        <v>720</v>
      </c>
      <c r="B402" t="s">
        <v>721</v>
      </c>
      <c r="E402" s="4">
        <v>50.77</v>
      </c>
      <c r="F402" s="4">
        <v>50.77</v>
      </c>
      <c r="G402" s="13">
        <f>F402/6.3</f>
        <v>8.0587301587301603</v>
      </c>
    </row>
    <row r="403" spans="1:7" x14ac:dyDescent="0.2">
      <c r="A403" t="s">
        <v>715</v>
      </c>
      <c r="B403" t="s">
        <v>722</v>
      </c>
      <c r="E403" s="4">
        <v>25</v>
      </c>
      <c r="F403" s="4">
        <v>25</v>
      </c>
      <c r="G403" s="13"/>
    </row>
    <row r="404" spans="1:7" x14ac:dyDescent="0.2">
      <c r="A404" t="s">
        <v>715</v>
      </c>
      <c r="B404" t="s">
        <v>723</v>
      </c>
      <c r="E404" s="4">
        <v>31.46</v>
      </c>
      <c r="F404" s="4">
        <v>31.46</v>
      </c>
      <c r="G404" s="13"/>
    </row>
    <row r="405" spans="1:7" x14ac:dyDescent="0.2">
      <c r="A405" t="s">
        <v>708</v>
      </c>
      <c r="B405" t="s">
        <v>724</v>
      </c>
      <c r="E405" s="4">
        <v>25</v>
      </c>
      <c r="F405" s="4">
        <v>25</v>
      </c>
      <c r="G405" s="13"/>
    </row>
    <row r="406" spans="1:7" x14ac:dyDescent="0.2">
      <c r="A406" t="s">
        <v>708</v>
      </c>
      <c r="B406" t="s">
        <v>725</v>
      </c>
      <c r="E406" s="4">
        <v>27.33</v>
      </c>
      <c r="F406" s="4">
        <v>27.33</v>
      </c>
      <c r="G406" s="13"/>
    </row>
    <row r="407" spans="1:7" x14ac:dyDescent="0.2">
      <c r="A407" t="s">
        <v>708</v>
      </c>
      <c r="B407" t="s">
        <v>726</v>
      </c>
      <c r="E407" s="4">
        <v>529.47</v>
      </c>
      <c r="F407" s="32">
        <v>529.47</v>
      </c>
      <c r="G407" s="13">
        <f>F407/6.3</f>
        <v>84.042857142857144</v>
      </c>
    </row>
    <row r="408" spans="1:7" x14ac:dyDescent="0.2">
      <c r="A408" t="s">
        <v>708</v>
      </c>
      <c r="B408" t="s">
        <v>727</v>
      </c>
      <c r="E408" s="4">
        <v>29.38</v>
      </c>
      <c r="F408" s="4">
        <v>29.38</v>
      </c>
      <c r="G408" s="13"/>
    </row>
    <row r="409" spans="1:7" x14ac:dyDescent="0.2">
      <c r="A409" t="s">
        <v>708</v>
      </c>
      <c r="B409" t="s">
        <v>728</v>
      </c>
      <c r="E409" s="4">
        <v>422.43</v>
      </c>
      <c r="F409" s="4">
        <v>422.43</v>
      </c>
      <c r="G409" s="13">
        <f>F409/6.3</f>
        <v>67.052380952380958</v>
      </c>
    </row>
    <row r="410" spans="1:7" x14ac:dyDescent="0.2">
      <c r="A410" t="s">
        <v>708</v>
      </c>
      <c r="B410" t="s">
        <v>729</v>
      </c>
      <c r="E410" s="4">
        <v>71.489999999999995</v>
      </c>
      <c r="F410" s="4">
        <v>71.489999999999995</v>
      </c>
      <c r="G410" s="13"/>
    </row>
    <row r="411" spans="1:7" x14ac:dyDescent="0.2">
      <c r="A411" t="s">
        <v>708</v>
      </c>
      <c r="B411" t="s">
        <v>730</v>
      </c>
      <c r="E411" s="4">
        <v>28.94</v>
      </c>
      <c r="F411" s="4">
        <v>28.94</v>
      </c>
      <c r="G411" s="13"/>
    </row>
    <row r="412" spans="1:7" x14ac:dyDescent="0.2">
      <c r="A412" t="s">
        <v>731</v>
      </c>
      <c r="B412" t="s">
        <v>732</v>
      </c>
      <c r="E412" s="4">
        <v>3.15</v>
      </c>
      <c r="F412" s="4">
        <v>3.15</v>
      </c>
      <c r="G412" s="13"/>
    </row>
    <row r="413" spans="1:7" x14ac:dyDescent="0.2">
      <c r="A413" t="s">
        <v>733</v>
      </c>
      <c r="B413" t="s">
        <v>734</v>
      </c>
      <c r="E413" s="4">
        <v>0</v>
      </c>
      <c r="F413" s="4">
        <v>0</v>
      </c>
      <c r="G413" s="13">
        <f>F413/6.3</f>
        <v>0</v>
      </c>
    </row>
    <row r="414" spans="1:7" x14ac:dyDescent="0.2">
      <c r="A414" t="s">
        <v>712</v>
      </c>
      <c r="B414" t="s">
        <v>735</v>
      </c>
      <c r="E414" s="4">
        <v>25.45</v>
      </c>
      <c r="F414" s="4">
        <v>25.45</v>
      </c>
      <c r="G414" s="13"/>
    </row>
    <row r="415" spans="1:7" x14ac:dyDescent="0.2">
      <c r="A415" t="s">
        <v>708</v>
      </c>
      <c r="B415" t="s">
        <v>736</v>
      </c>
      <c r="E415" s="4">
        <v>50</v>
      </c>
      <c r="F415" s="4">
        <v>50</v>
      </c>
      <c r="G415" s="13"/>
    </row>
    <row r="416" spans="1:7" x14ac:dyDescent="0.2">
      <c r="A416" t="s">
        <v>708</v>
      </c>
      <c r="B416" t="s">
        <v>737</v>
      </c>
      <c r="E416" s="4">
        <v>25.5</v>
      </c>
      <c r="F416" s="4">
        <v>25.5</v>
      </c>
      <c r="G416" s="13"/>
    </row>
    <row r="417" spans="1:8" x14ac:dyDescent="0.2">
      <c r="A417" t="s">
        <v>731</v>
      </c>
      <c r="B417" t="s">
        <v>738</v>
      </c>
      <c r="E417" s="4">
        <v>204.41</v>
      </c>
      <c r="F417" s="4">
        <v>204.41</v>
      </c>
      <c r="G417" s="13">
        <f>F417/6.3</f>
        <v>32.44603174603175</v>
      </c>
    </row>
    <row r="418" spans="1:8" x14ac:dyDescent="0.2">
      <c r="A418" t="s">
        <v>731</v>
      </c>
      <c r="B418" t="s">
        <v>739</v>
      </c>
      <c r="E418" s="4">
        <v>0</v>
      </c>
      <c r="F418" s="4">
        <v>0</v>
      </c>
      <c r="G418" s="13">
        <f>F418/6.3</f>
        <v>0</v>
      </c>
    </row>
    <row r="419" spans="1:8" x14ac:dyDescent="0.2">
      <c r="A419" t="s">
        <v>731</v>
      </c>
      <c r="B419" t="s">
        <v>740</v>
      </c>
      <c r="E419" s="4">
        <v>48.51</v>
      </c>
      <c r="F419" s="4">
        <v>48.51</v>
      </c>
      <c r="G419" s="13">
        <f>F419/6.3</f>
        <v>7.7</v>
      </c>
    </row>
    <row r="420" spans="1:8" x14ac:dyDescent="0.2">
      <c r="A420" t="s">
        <v>731</v>
      </c>
      <c r="B420" t="s">
        <v>741</v>
      </c>
      <c r="E420" s="4">
        <v>55.25</v>
      </c>
      <c r="F420" s="4">
        <v>55.25</v>
      </c>
      <c r="G420" s="13">
        <f>F420/6.3</f>
        <v>8.7698412698412707</v>
      </c>
    </row>
    <row r="421" spans="1:8" x14ac:dyDescent="0.2">
      <c r="A421" t="s">
        <v>731</v>
      </c>
      <c r="B421" t="s">
        <v>742</v>
      </c>
      <c r="E421" s="4">
        <v>73.31</v>
      </c>
      <c r="F421" s="4">
        <v>73.31</v>
      </c>
      <c r="G421" s="13">
        <f>F421/6.3</f>
        <v>11.636507936507938</v>
      </c>
    </row>
    <row r="422" spans="1:8" x14ac:dyDescent="0.2">
      <c r="A422" t="s">
        <v>731</v>
      </c>
      <c r="B422" t="s">
        <v>743</v>
      </c>
      <c r="E422" s="4">
        <v>149.81</v>
      </c>
      <c r="F422" s="4">
        <v>149.81</v>
      </c>
      <c r="G422" s="13">
        <f>F422/6.3</f>
        <v>23.779365079365082</v>
      </c>
    </row>
    <row r="423" spans="1:8" x14ac:dyDescent="0.2">
      <c r="A423" t="s">
        <v>731</v>
      </c>
      <c r="B423" t="s">
        <v>744</v>
      </c>
      <c r="E423" s="4">
        <v>119.2</v>
      </c>
      <c r="F423" s="4">
        <v>119.2</v>
      </c>
      <c r="G423" s="13">
        <f>F423/6.3</f>
        <v>18.920634920634921</v>
      </c>
    </row>
    <row r="424" spans="1:8" x14ac:dyDescent="0.2">
      <c r="A424" t="s">
        <v>731</v>
      </c>
      <c r="B424" t="s">
        <v>745</v>
      </c>
      <c r="E424" s="4">
        <v>183.58</v>
      </c>
      <c r="F424" s="4">
        <v>183.58</v>
      </c>
      <c r="G424" s="13">
        <f>F424/6.3</f>
        <v>29.139682539682543</v>
      </c>
    </row>
    <row r="425" spans="1:8" x14ac:dyDescent="0.2">
      <c r="A425" t="s">
        <v>731</v>
      </c>
      <c r="B425" t="s">
        <v>746</v>
      </c>
      <c r="E425" s="4">
        <v>76.13</v>
      </c>
      <c r="F425" s="4">
        <v>76.13</v>
      </c>
      <c r="G425" s="13">
        <f>F425/6.3</f>
        <v>12.084126984126984</v>
      </c>
    </row>
    <row r="426" spans="1:8" x14ac:dyDescent="0.2">
      <c r="A426" t="s">
        <v>731</v>
      </c>
      <c r="B426" t="s">
        <v>747</v>
      </c>
      <c r="E426" s="4">
        <v>29.26</v>
      </c>
      <c r="F426" s="4">
        <v>29.26</v>
      </c>
      <c r="G426" s="13">
        <f>F426/6.3</f>
        <v>4.6444444444444448</v>
      </c>
    </row>
    <row r="427" spans="1:8" x14ac:dyDescent="0.2">
      <c r="A427" t="s">
        <v>731</v>
      </c>
      <c r="B427" t="s">
        <v>748</v>
      </c>
      <c r="E427" s="4">
        <v>127.82</v>
      </c>
      <c r="F427" s="4">
        <v>127.82</v>
      </c>
      <c r="G427" s="13">
        <f>F427/6.3</f>
        <v>20.288888888888888</v>
      </c>
    </row>
    <row r="428" spans="1:8" x14ac:dyDescent="0.2">
      <c r="A428" t="s">
        <v>731</v>
      </c>
      <c r="B428" t="s">
        <v>749</v>
      </c>
      <c r="E428" s="4">
        <v>250.43</v>
      </c>
      <c r="F428" s="4">
        <v>250.43</v>
      </c>
      <c r="G428" s="13">
        <f>F428/6.3</f>
        <v>39.750793650793653</v>
      </c>
    </row>
    <row r="429" spans="1:8" x14ac:dyDescent="0.2">
      <c r="A429" t="s">
        <v>731</v>
      </c>
      <c r="B429" t="s">
        <v>750</v>
      </c>
      <c r="E429" s="4">
        <v>25</v>
      </c>
      <c r="F429" s="4">
        <v>25</v>
      </c>
      <c r="G429" s="13"/>
      <c r="H429" s="13"/>
    </row>
    <row r="430" spans="1:8" x14ac:dyDescent="0.2">
      <c r="A430" t="s">
        <v>720</v>
      </c>
      <c r="B430" t="s">
        <v>751</v>
      </c>
      <c r="E430" s="4">
        <v>0</v>
      </c>
      <c r="F430" s="4">
        <v>0</v>
      </c>
      <c r="G430" s="13">
        <f>F430/6.3</f>
        <v>0</v>
      </c>
    </row>
    <row r="431" spans="1:8" x14ac:dyDescent="0.2">
      <c r="A431" t="s">
        <v>731</v>
      </c>
      <c r="B431" t="s">
        <v>752</v>
      </c>
      <c r="E431" s="4">
        <v>201.6</v>
      </c>
      <c r="F431" s="4">
        <v>201.6</v>
      </c>
      <c r="G431" s="13">
        <f>F431/6.3</f>
        <v>32</v>
      </c>
    </row>
    <row r="432" spans="1:8" x14ac:dyDescent="0.2">
      <c r="A432" t="s">
        <v>731</v>
      </c>
      <c r="B432" t="s">
        <v>753</v>
      </c>
      <c r="E432" s="4">
        <v>14.7</v>
      </c>
      <c r="F432" s="4">
        <v>14.7</v>
      </c>
      <c r="G432" s="13">
        <f>F432/6.3</f>
        <v>2.3333333333333335</v>
      </c>
    </row>
    <row r="433" spans="1:7" x14ac:dyDescent="0.2">
      <c r="A433" t="s">
        <v>731</v>
      </c>
      <c r="B433" t="s">
        <v>754</v>
      </c>
      <c r="E433" s="4">
        <v>25</v>
      </c>
      <c r="F433" s="4">
        <v>25</v>
      </c>
      <c r="G433" s="13"/>
    </row>
    <row r="434" spans="1:7" x14ac:dyDescent="0.2">
      <c r="A434" t="s">
        <v>731</v>
      </c>
      <c r="B434" t="s">
        <v>755</v>
      </c>
      <c r="E434" s="4">
        <v>16.8</v>
      </c>
      <c r="F434" s="4">
        <v>16.8</v>
      </c>
      <c r="G434" s="13">
        <f>F434/6.3</f>
        <v>2.666666666666667</v>
      </c>
    </row>
    <row r="435" spans="1:7" x14ac:dyDescent="0.2">
      <c r="A435" t="s">
        <v>731</v>
      </c>
      <c r="B435" t="s">
        <v>756</v>
      </c>
      <c r="E435" s="4">
        <v>25.55</v>
      </c>
      <c r="F435" s="4">
        <v>25.55</v>
      </c>
      <c r="G435" s="13"/>
    </row>
    <row r="436" spans="1:7" x14ac:dyDescent="0.2">
      <c r="A436" t="s">
        <v>731</v>
      </c>
      <c r="B436" t="s">
        <v>757</v>
      </c>
      <c r="E436" s="4">
        <v>25.28</v>
      </c>
      <c r="F436" s="4">
        <v>25.28</v>
      </c>
      <c r="G436" s="13"/>
    </row>
    <row r="437" spans="1:7" x14ac:dyDescent="0.2">
      <c r="A437" t="s">
        <v>731</v>
      </c>
      <c r="B437" t="s">
        <v>758</v>
      </c>
      <c r="E437" s="4">
        <v>8.3800000000000008</v>
      </c>
      <c r="F437" s="4">
        <v>8.3800000000000008</v>
      </c>
      <c r="G437" s="13"/>
    </row>
    <row r="438" spans="1:7" x14ac:dyDescent="0.2">
      <c r="A438" t="s">
        <v>731</v>
      </c>
      <c r="B438" t="s">
        <v>759</v>
      </c>
      <c r="E438" s="4">
        <v>25.08</v>
      </c>
      <c r="F438" s="4">
        <v>25.08</v>
      </c>
      <c r="G438" s="13"/>
    </row>
    <row r="439" spans="1:7" x14ac:dyDescent="0.2">
      <c r="A439" t="s">
        <v>22</v>
      </c>
      <c r="B439" t="s">
        <v>760</v>
      </c>
      <c r="E439" s="4">
        <v>30.05</v>
      </c>
      <c r="F439" s="4">
        <v>30.05</v>
      </c>
      <c r="G439" s="13"/>
    </row>
    <row r="440" spans="1:7" x14ac:dyDescent="0.2">
      <c r="A440" t="s">
        <v>731</v>
      </c>
      <c r="B440" t="s">
        <v>761</v>
      </c>
      <c r="E440" s="4">
        <v>339.11</v>
      </c>
      <c r="F440" s="4">
        <v>339.11</v>
      </c>
      <c r="G440" s="13">
        <f>F440/6.3</f>
        <v>53.826984126984129</v>
      </c>
    </row>
    <row r="441" spans="1:7" x14ac:dyDescent="0.2">
      <c r="A441" t="s">
        <v>731</v>
      </c>
      <c r="B441" t="s">
        <v>762</v>
      </c>
      <c r="E441" s="4">
        <v>25</v>
      </c>
      <c r="F441" s="4">
        <v>25</v>
      </c>
      <c r="G441" s="13"/>
    </row>
    <row r="442" spans="1:7" x14ac:dyDescent="0.2">
      <c r="A442" t="s">
        <v>712</v>
      </c>
      <c r="B442" t="s">
        <v>763</v>
      </c>
      <c r="E442" s="4">
        <v>42.37</v>
      </c>
      <c r="F442" s="4">
        <v>42.37</v>
      </c>
      <c r="G442" s="13">
        <f>F442/6.3</f>
        <v>6.7253968253968255</v>
      </c>
    </row>
    <row r="443" spans="1:7" x14ac:dyDescent="0.2">
      <c r="A443" t="s">
        <v>712</v>
      </c>
      <c r="B443" t="s">
        <v>764</v>
      </c>
      <c r="E443" s="4">
        <v>0</v>
      </c>
      <c r="F443" s="4">
        <v>0</v>
      </c>
      <c r="G443" s="13">
        <f>F443/6.3</f>
        <v>0</v>
      </c>
    </row>
    <row r="444" spans="1:7" x14ac:dyDescent="0.2">
      <c r="A444" t="s">
        <v>712</v>
      </c>
      <c r="B444" t="s">
        <v>765</v>
      </c>
      <c r="E444" s="4">
        <v>40.950000000000003</v>
      </c>
      <c r="F444" s="4">
        <v>40.950000000000003</v>
      </c>
      <c r="G444" s="13">
        <f>F444/6.3</f>
        <v>6.5000000000000009</v>
      </c>
    </row>
    <row r="445" spans="1:7" x14ac:dyDescent="0.2">
      <c r="A445" t="s">
        <v>731</v>
      </c>
      <c r="B445" t="s">
        <v>766</v>
      </c>
      <c r="E445" s="4">
        <v>27.05</v>
      </c>
      <c r="F445" s="4">
        <v>27.05</v>
      </c>
      <c r="G445" s="13"/>
    </row>
    <row r="446" spans="1:7" x14ac:dyDescent="0.2">
      <c r="A446" t="s">
        <v>731</v>
      </c>
      <c r="B446" t="s">
        <v>767</v>
      </c>
      <c r="E446" s="4">
        <v>25</v>
      </c>
      <c r="F446" s="4">
        <v>25</v>
      </c>
      <c r="G446" s="13"/>
    </row>
    <row r="447" spans="1:7" x14ac:dyDescent="0.2">
      <c r="A447" t="s">
        <v>731</v>
      </c>
      <c r="B447" t="s">
        <v>768</v>
      </c>
      <c r="E447" s="4">
        <v>25</v>
      </c>
      <c r="F447" s="4">
        <v>25</v>
      </c>
      <c r="G447" s="13"/>
    </row>
    <row r="448" spans="1:7" ht="13.5" thickBot="1" x14ac:dyDescent="0.25">
      <c r="E448" s="55"/>
      <c r="F448" s="55"/>
      <c r="G448" s="61"/>
    </row>
    <row r="449" spans="1:7" ht="13.5" thickTop="1" x14ac:dyDescent="0.2">
      <c r="E449" s="4"/>
      <c r="F449" s="4"/>
    </row>
    <row r="450" spans="1:7" x14ac:dyDescent="0.2">
      <c r="A450" s="14"/>
      <c r="B450" s="12"/>
      <c r="C450" s="12"/>
      <c r="D450" s="12"/>
      <c r="E450" s="58">
        <f t="shared" ref="E450:G450" si="1">SUM(E393:E447)</f>
        <v>4216.0500000000011</v>
      </c>
      <c r="F450" s="58">
        <f t="shared" si="1"/>
        <v>4216.0500000000011</v>
      </c>
      <c r="G450" s="62">
        <f t="shared" si="1"/>
        <v>507.36666666666679</v>
      </c>
    </row>
  </sheetData>
  <printOptions gridLines="1"/>
  <pageMargins left="0.1" right="0.1" top="1" bottom="0.5" header="0.5" footer="0.5"/>
  <pageSetup scale="70" fitToHeight="20" orientation="landscape" r:id="rId1"/>
  <headerFooter alignWithMargins="0">
    <oddHeader>&amp;CMICHIGAN LIQUOR CONTROL COMMISSION
BEER REPORTS RECEIVED
AUGUST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7"/>
  <sheetViews>
    <sheetView zoomScale="7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G1" sqref="G1:H1048576"/>
    </sheetView>
  </sheetViews>
  <sheetFormatPr defaultRowHeight="12.75" x14ac:dyDescent="0.2"/>
  <cols>
    <col min="1" max="1" width="10.7109375" style="63" customWidth="1"/>
    <col min="2" max="2" width="40.7109375" style="65" customWidth="1"/>
    <col min="3" max="3" width="25.5703125" style="65" hidden="1" customWidth="1"/>
    <col min="4" max="4" width="24.140625" style="65" hidden="1" customWidth="1"/>
    <col min="5" max="5" width="16" style="65" bestFit="1" customWidth="1"/>
    <col min="6" max="6" width="16" style="65" customWidth="1"/>
    <col min="7" max="7" width="12.7109375" style="70" bestFit="1" customWidth="1"/>
    <col min="8" max="8" width="10.28515625" style="70" bestFit="1" customWidth="1"/>
    <col min="9" max="9" width="15.7109375" style="70" bestFit="1" customWidth="1"/>
    <col min="10" max="16384" width="9.140625" style="65"/>
  </cols>
  <sheetData>
    <row r="1" spans="1:9" x14ac:dyDescent="0.2">
      <c r="E1" s="66"/>
      <c r="F1" s="69" t="s">
        <v>770</v>
      </c>
    </row>
    <row r="2" spans="1:9" x14ac:dyDescent="0.2">
      <c r="A2" s="64" t="s">
        <v>1</v>
      </c>
      <c r="E2" s="68" t="s">
        <v>2</v>
      </c>
      <c r="F2" s="71" t="s">
        <v>2</v>
      </c>
      <c r="G2" s="72" t="s">
        <v>771</v>
      </c>
      <c r="H2" s="72" t="s">
        <v>772</v>
      </c>
      <c r="I2" s="72" t="s">
        <v>773</v>
      </c>
    </row>
    <row r="3" spans="1:9" ht="13.5" thickBot="1" x14ac:dyDescent="0.25">
      <c r="A3" s="73" t="s">
        <v>3</v>
      </c>
      <c r="B3" s="73" t="s">
        <v>4</v>
      </c>
      <c r="C3" s="73" t="s">
        <v>5</v>
      </c>
      <c r="D3" s="73" t="s">
        <v>774</v>
      </c>
      <c r="E3" s="74" t="s">
        <v>7</v>
      </c>
      <c r="F3" s="75" t="s">
        <v>7</v>
      </c>
      <c r="G3" s="72" t="s">
        <v>775</v>
      </c>
      <c r="H3" s="76" t="s">
        <v>776</v>
      </c>
      <c r="I3" s="72" t="s">
        <v>777</v>
      </c>
    </row>
    <row r="4" spans="1:9" x14ac:dyDescent="0.2">
      <c r="B4" s="65" t="s">
        <v>778</v>
      </c>
      <c r="E4" s="67"/>
      <c r="F4" s="67"/>
    </row>
    <row r="5" spans="1:9" x14ac:dyDescent="0.2">
      <c r="A5" s="64" t="s">
        <v>779</v>
      </c>
      <c r="B5" s="77" t="s">
        <v>780</v>
      </c>
      <c r="C5" s="78"/>
      <c r="D5" s="77" t="s">
        <v>781</v>
      </c>
      <c r="E5" s="67"/>
      <c r="F5" s="67"/>
      <c r="I5" s="70">
        <f t="shared" ref="I5:I64" si="0">SUM(G5:H5)</f>
        <v>0</v>
      </c>
    </row>
    <row r="6" spans="1:9" x14ac:dyDescent="0.2">
      <c r="A6" s="79" t="s">
        <v>782</v>
      </c>
      <c r="B6" s="80" t="s">
        <v>783</v>
      </c>
      <c r="C6" s="81"/>
      <c r="D6" s="80" t="s">
        <v>784</v>
      </c>
      <c r="E6" s="67"/>
      <c r="F6" s="67"/>
      <c r="I6" s="70">
        <f t="shared" si="0"/>
        <v>0</v>
      </c>
    </row>
    <row r="7" spans="1:9" x14ac:dyDescent="0.2">
      <c r="A7" s="79" t="s">
        <v>785</v>
      </c>
      <c r="B7" s="80" t="s">
        <v>786</v>
      </c>
      <c r="C7" s="81"/>
      <c r="D7" s="80" t="s">
        <v>787</v>
      </c>
      <c r="E7" s="67">
        <v>0</v>
      </c>
      <c r="F7" s="67">
        <v>0</v>
      </c>
      <c r="G7" s="70">
        <v>0</v>
      </c>
      <c r="I7" s="70">
        <f t="shared" si="0"/>
        <v>0</v>
      </c>
    </row>
    <row r="8" spans="1:9" x14ac:dyDescent="0.2">
      <c r="A8" s="79" t="s">
        <v>785</v>
      </c>
      <c r="B8" s="80" t="s">
        <v>788</v>
      </c>
      <c r="C8" s="81"/>
      <c r="D8" s="80" t="s">
        <v>789</v>
      </c>
      <c r="E8" s="67">
        <v>0</v>
      </c>
      <c r="F8" s="67">
        <v>0</v>
      </c>
      <c r="G8" s="70">
        <v>0</v>
      </c>
      <c r="I8" s="70">
        <f t="shared" si="0"/>
        <v>0</v>
      </c>
    </row>
    <row r="9" spans="1:9" x14ac:dyDescent="0.2">
      <c r="A9" s="64" t="s">
        <v>779</v>
      </c>
      <c r="B9" s="77" t="s">
        <v>790</v>
      </c>
      <c r="C9" s="78"/>
      <c r="D9" s="77" t="s">
        <v>791</v>
      </c>
      <c r="E9" s="67"/>
      <c r="F9" s="67"/>
      <c r="I9" s="70">
        <f t="shared" si="0"/>
        <v>0</v>
      </c>
    </row>
    <row r="10" spans="1:9" x14ac:dyDescent="0.2">
      <c r="A10" s="82" t="s">
        <v>779</v>
      </c>
      <c r="B10" s="83" t="s">
        <v>792</v>
      </c>
      <c r="C10" s="78"/>
      <c r="D10" s="77" t="s">
        <v>781</v>
      </c>
      <c r="E10" s="67"/>
      <c r="F10" s="67"/>
      <c r="I10" s="70">
        <f t="shared" si="0"/>
        <v>0</v>
      </c>
    </row>
    <row r="11" spans="1:9" x14ac:dyDescent="0.2">
      <c r="A11" s="84" t="s">
        <v>785</v>
      </c>
      <c r="B11" s="85" t="s">
        <v>793</v>
      </c>
      <c r="C11" s="81" t="s">
        <v>794</v>
      </c>
      <c r="D11" s="80" t="s">
        <v>795</v>
      </c>
      <c r="E11" s="67">
        <v>51.03</v>
      </c>
      <c r="F11" s="67">
        <v>51.03</v>
      </c>
      <c r="G11" s="70">
        <v>378</v>
      </c>
      <c r="I11" s="70">
        <f t="shared" si="0"/>
        <v>378</v>
      </c>
    </row>
    <row r="12" spans="1:9" x14ac:dyDescent="0.2">
      <c r="A12" s="82" t="s">
        <v>779</v>
      </c>
      <c r="B12" s="83" t="s">
        <v>796</v>
      </c>
      <c r="C12" s="80" t="s">
        <v>797</v>
      </c>
      <c r="D12" s="77" t="s">
        <v>781</v>
      </c>
      <c r="E12" s="67">
        <v>0</v>
      </c>
      <c r="F12" s="67">
        <v>0</v>
      </c>
      <c r="G12" s="70">
        <v>0</v>
      </c>
      <c r="I12" s="70">
        <f t="shared" si="0"/>
        <v>0</v>
      </c>
    </row>
    <row r="13" spans="1:9" x14ac:dyDescent="0.2">
      <c r="A13" s="84" t="s">
        <v>782</v>
      </c>
      <c r="B13" s="85" t="s">
        <v>17</v>
      </c>
      <c r="C13" s="80"/>
      <c r="D13" s="80" t="s">
        <v>18</v>
      </c>
      <c r="E13" s="67">
        <v>29.75</v>
      </c>
      <c r="F13" s="67">
        <v>29.75</v>
      </c>
      <c r="G13" s="70">
        <v>220.38</v>
      </c>
      <c r="I13" s="70">
        <f t="shared" si="0"/>
        <v>220.38</v>
      </c>
    </row>
    <row r="14" spans="1:9" x14ac:dyDescent="0.2">
      <c r="A14" s="82" t="s">
        <v>779</v>
      </c>
      <c r="B14" s="83" t="s">
        <v>798</v>
      </c>
      <c r="C14" s="80"/>
      <c r="D14" s="77" t="s">
        <v>799</v>
      </c>
      <c r="E14" s="67"/>
      <c r="F14" s="67"/>
      <c r="I14" s="70">
        <f t="shared" si="0"/>
        <v>0</v>
      </c>
    </row>
    <row r="15" spans="1:9" x14ac:dyDescent="0.2">
      <c r="A15" s="86" t="s">
        <v>779</v>
      </c>
      <c r="B15" s="87" t="s">
        <v>800</v>
      </c>
      <c r="C15" s="88" t="s">
        <v>801</v>
      </c>
      <c r="D15" s="87" t="s">
        <v>791</v>
      </c>
      <c r="E15" s="67"/>
      <c r="F15" s="67"/>
      <c r="I15" s="70">
        <f t="shared" si="0"/>
        <v>0</v>
      </c>
    </row>
    <row r="16" spans="1:9" x14ac:dyDescent="0.2">
      <c r="A16" s="79" t="s">
        <v>785</v>
      </c>
      <c r="B16" s="80" t="s">
        <v>802</v>
      </c>
      <c r="D16" s="65" t="s">
        <v>803</v>
      </c>
      <c r="E16" s="67">
        <v>408.24</v>
      </c>
      <c r="F16" s="67">
        <v>408.24</v>
      </c>
      <c r="G16" s="70">
        <v>3024</v>
      </c>
      <c r="I16" s="70">
        <f t="shared" si="0"/>
        <v>3024</v>
      </c>
    </row>
    <row r="17" spans="1:9" x14ac:dyDescent="0.2">
      <c r="A17" s="64" t="s">
        <v>779</v>
      </c>
      <c r="B17" s="77" t="s">
        <v>804</v>
      </c>
      <c r="C17" s="78"/>
      <c r="D17" s="78" t="s">
        <v>803</v>
      </c>
      <c r="E17" s="67"/>
      <c r="F17" s="67"/>
      <c r="I17" s="70">
        <f t="shared" si="0"/>
        <v>0</v>
      </c>
    </row>
    <row r="18" spans="1:9" x14ac:dyDescent="0.2">
      <c r="A18" s="79" t="s">
        <v>785</v>
      </c>
      <c r="B18" s="80" t="s">
        <v>805</v>
      </c>
      <c r="C18" s="81"/>
      <c r="D18" s="81" t="s">
        <v>806</v>
      </c>
      <c r="E18" s="67">
        <v>0</v>
      </c>
      <c r="F18" s="67">
        <v>0</v>
      </c>
      <c r="G18" s="70">
        <v>0</v>
      </c>
      <c r="I18" s="70">
        <f t="shared" si="0"/>
        <v>0</v>
      </c>
    </row>
    <row r="19" spans="1:9" x14ac:dyDescent="0.2">
      <c r="A19" s="79" t="s">
        <v>785</v>
      </c>
      <c r="B19" s="80" t="s">
        <v>807</v>
      </c>
      <c r="C19" s="81"/>
      <c r="D19" s="81" t="s">
        <v>808</v>
      </c>
      <c r="E19" s="67">
        <v>0</v>
      </c>
      <c r="F19" s="67">
        <v>0</v>
      </c>
      <c r="G19" s="70">
        <v>0</v>
      </c>
      <c r="I19" s="70">
        <f t="shared" si="0"/>
        <v>0</v>
      </c>
    </row>
    <row r="20" spans="1:9" x14ac:dyDescent="0.2">
      <c r="A20" s="79" t="s">
        <v>785</v>
      </c>
      <c r="B20" s="80" t="s">
        <v>809</v>
      </c>
      <c r="C20" s="81"/>
      <c r="D20" s="81" t="s">
        <v>810</v>
      </c>
      <c r="E20" s="67"/>
      <c r="F20" s="67"/>
      <c r="I20" s="70">
        <f t="shared" si="0"/>
        <v>0</v>
      </c>
    </row>
    <row r="21" spans="1:9" x14ac:dyDescent="0.2">
      <c r="A21" s="82" t="s">
        <v>785</v>
      </c>
      <c r="B21" s="83" t="s">
        <v>811</v>
      </c>
      <c r="C21" s="77"/>
      <c r="D21" s="77" t="s">
        <v>812</v>
      </c>
      <c r="E21" s="67"/>
      <c r="F21" s="67"/>
      <c r="I21" s="70">
        <f t="shared" si="0"/>
        <v>0</v>
      </c>
    </row>
    <row r="22" spans="1:9" x14ac:dyDescent="0.2">
      <c r="A22" s="63" t="s">
        <v>785</v>
      </c>
      <c r="B22" s="89" t="s">
        <v>813</v>
      </c>
      <c r="C22" s="89"/>
      <c r="D22" s="89" t="s">
        <v>814</v>
      </c>
      <c r="E22" s="67">
        <v>1134.74</v>
      </c>
      <c r="F22" s="67">
        <v>1134.74</v>
      </c>
      <c r="G22" s="70">
        <v>8405.48</v>
      </c>
      <c r="I22" s="70">
        <f t="shared" si="0"/>
        <v>8405.48</v>
      </c>
    </row>
    <row r="23" spans="1:9" x14ac:dyDescent="0.2">
      <c r="A23" s="90" t="s">
        <v>785</v>
      </c>
      <c r="B23" s="91" t="s">
        <v>815</v>
      </c>
      <c r="C23" s="89" t="s">
        <v>816</v>
      </c>
      <c r="D23" s="89" t="s">
        <v>817</v>
      </c>
      <c r="E23" s="67">
        <v>264.26</v>
      </c>
      <c r="F23" s="67">
        <v>264.26</v>
      </c>
      <c r="G23" s="70">
        <v>1957.5</v>
      </c>
      <c r="I23" s="70">
        <f t="shared" si="0"/>
        <v>1957.5</v>
      </c>
    </row>
    <row r="24" spans="1:9" x14ac:dyDescent="0.2">
      <c r="A24" s="82" t="s">
        <v>779</v>
      </c>
      <c r="B24" s="83" t="s">
        <v>818</v>
      </c>
      <c r="C24" s="80" t="s">
        <v>816</v>
      </c>
      <c r="D24" s="77" t="s">
        <v>817</v>
      </c>
      <c r="E24" s="67"/>
      <c r="F24" s="67"/>
      <c r="I24" s="70">
        <f t="shared" si="0"/>
        <v>0</v>
      </c>
    </row>
    <row r="25" spans="1:9" x14ac:dyDescent="0.2">
      <c r="A25" s="82" t="s">
        <v>779</v>
      </c>
      <c r="B25" s="83" t="s">
        <v>819</v>
      </c>
      <c r="C25" s="80"/>
      <c r="D25" s="77" t="s">
        <v>820</v>
      </c>
      <c r="E25" s="67"/>
      <c r="F25" s="67"/>
      <c r="I25" s="70">
        <f t="shared" si="0"/>
        <v>0</v>
      </c>
    </row>
    <row r="26" spans="1:9" x14ac:dyDescent="0.2">
      <c r="A26" s="82" t="s">
        <v>779</v>
      </c>
      <c r="B26" s="83" t="s">
        <v>821</v>
      </c>
      <c r="C26" s="77"/>
      <c r="D26" s="77" t="s">
        <v>822</v>
      </c>
      <c r="E26" s="67"/>
      <c r="F26" s="67"/>
      <c r="I26" s="70">
        <f t="shared" si="0"/>
        <v>0</v>
      </c>
    </row>
    <row r="27" spans="1:9" x14ac:dyDescent="0.2">
      <c r="A27" s="64" t="s">
        <v>779</v>
      </c>
      <c r="B27" s="77" t="s">
        <v>823</v>
      </c>
      <c r="C27" s="77"/>
      <c r="D27" s="77" t="s">
        <v>824</v>
      </c>
      <c r="E27" s="67"/>
      <c r="F27" s="67"/>
      <c r="I27" s="70">
        <f t="shared" si="0"/>
        <v>0</v>
      </c>
    </row>
    <row r="28" spans="1:9" x14ac:dyDescent="0.2">
      <c r="A28" s="64" t="s">
        <v>779</v>
      </c>
      <c r="B28" s="77" t="s">
        <v>825</v>
      </c>
      <c r="C28" s="77"/>
      <c r="D28" s="77" t="s">
        <v>781</v>
      </c>
      <c r="E28" s="67"/>
      <c r="F28" s="67"/>
      <c r="I28" s="70">
        <f t="shared" si="0"/>
        <v>0</v>
      </c>
    </row>
    <row r="29" spans="1:9" x14ac:dyDescent="0.2">
      <c r="A29" s="79" t="s">
        <v>782</v>
      </c>
      <c r="B29" s="80" t="s">
        <v>826</v>
      </c>
      <c r="C29" s="80"/>
      <c r="D29" s="80" t="s">
        <v>26</v>
      </c>
      <c r="E29" s="67"/>
      <c r="F29" s="67"/>
      <c r="I29" s="70">
        <f t="shared" si="0"/>
        <v>0</v>
      </c>
    </row>
    <row r="30" spans="1:9" x14ac:dyDescent="0.2">
      <c r="A30" s="64" t="s">
        <v>779</v>
      </c>
      <c r="B30" s="77" t="s">
        <v>827</v>
      </c>
      <c r="C30" s="77"/>
      <c r="D30" s="77" t="s">
        <v>828</v>
      </c>
      <c r="E30" s="67"/>
      <c r="F30" s="67"/>
      <c r="I30" s="70">
        <f t="shared" si="0"/>
        <v>0</v>
      </c>
    </row>
    <row r="31" spans="1:9" x14ac:dyDescent="0.2">
      <c r="A31" s="64" t="s">
        <v>779</v>
      </c>
      <c r="B31" s="77" t="s">
        <v>829</v>
      </c>
      <c r="C31" s="77"/>
      <c r="D31" s="77" t="s">
        <v>781</v>
      </c>
      <c r="E31" s="67"/>
      <c r="F31" s="67"/>
      <c r="I31" s="70">
        <f t="shared" si="0"/>
        <v>0</v>
      </c>
    </row>
    <row r="32" spans="1:9" x14ac:dyDescent="0.2">
      <c r="A32" s="93" t="s">
        <v>785</v>
      </c>
      <c r="B32" s="94" t="s">
        <v>830</v>
      </c>
      <c r="C32" s="94"/>
      <c r="D32" s="94" t="s">
        <v>781</v>
      </c>
      <c r="E32" s="67">
        <v>1366.25</v>
      </c>
      <c r="F32" s="67">
        <v>1366.25</v>
      </c>
      <c r="G32" s="70">
        <v>9747</v>
      </c>
      <c r="H32" s="70">
        <v>252</v>
      </c>
      <c r="I32" s="70">
        <f t="shared" si="0"/>
        <v>9999</v>
      </c>
    </row>
    <row r="33" spans="1:9" x14ac:dyDescent="0.2">
      <c r="A33" s="86" t="s">
        <v>779</v>
      </c>
      <c r="B33" s="95" t="s">
        <v>831</v>
      </c>
      <c r="C33" s="95"/>
      <c r="D33" s="95" t="s">
        <v>781</v>
      </c>
      <c r="E33" s="67"/>
      <c r="F33" s="67"/>
      <c r="I33" s="70">
        <f t="shared" si="0"/>
        <v>0</v>
      </c>
    </row>
    <row r="34" spans="1:9" x14ac:dyDescent="0.2">
      <c r="A34" s="96" t="s">
        <v>785</v>
      </c>
      <c r="B34" s="97" t="s">
        <v>832</v>
      </c>
      <c r="C34" s="94" t="s">
        <v>833</v>
      </c>
      <c r="D34" s="94" t="s">
        <v>834</v>
      </c>
      <c r="E34" s="67"/>
      <c r="F34" s="67"/>
      <c r="I34" s="70">
        <f t="shared" si="0"/>
        <v>0</v>
      </c>
    </row>
    <row r="35" spans="1:9" x14ac:dyDescent="0.2">
      <c r="A35" s="64" t="s">
        <v>779</v>
      </c>
      <c r="B35" s="77" t="s">
        <v>835</v>
      </c>
      <c r="C35" s="80" t="s">
        <v>836</v>
      </c>
      <c r="D35" s="77" t="s">
        <v>817</v>
      </c>
      <c r="E35" s="67"/>
      <c r="F35" s="67"/>
      <c r="I35" s="70">
        <f t="shared" si="0"/>
        <v>0</v>
      </c>
    </row>
    <row r="36" spans="1:9" x14ac:dyDescent="0.2">
      <c r="A36" s="79" t="s">
        <v>782</v>
      </c>
      <c r="B36" s="80" t="s">
        <v>837</v>
      </c>
      <c r="C36" s="80"/>
      <c r="D36" s="80" t="s">
        <v>838</v>
      </c>
      <c r="E36" s="67">
        <v>77.78</v>
      </c>
      <c r="F36" s="67">
        <v>77.790000000000006</v>
      </c>
      <c r="G36" s="70">
        <v>576.21</v>
      </c>
      <c r="I36" s="70">
        <f t="shared" si="0"/>
        <v>576.21</v>
      </c>
    </row>
    <row r="37" spans="1:9" x14ac:dyDescent="0.2">
      <c r="A37" s="64" t="s">
        <v>779</v>
      </c>
      <c r="B37" s="77" t="s">
        <v>839</v>
      </c>
      <c r="C37" s="77"/>
      <c r="D37" s="77" t="s">
        <v>838</v>
      </c>
      <c r="E37" s="67"/>
      <c r="F37" s="67"/>
      <c r="I37" s="70">
        <f t="shared" si="0"/>
        <v>0</v>
      </c>
    </row>
    <row r="38" spans="1:9" x14ac:dyDescent="0.2">
      <c r="A38" s="79" t="s">
        <v>785</v>
      </c>
      <c r="B38" s="80" t="s">
        <v>840</v>
      </c>
      <c r="C38" s="80" t="s">
        <v>841</v>
      </c>
      <c r="D38" s="80" t="s">
        <v>795</v>
      </c>
      <c r="E38" s="67">
        <v>0</v>
      </c>
      <c r="F38" s="67">
        <v>0</v>
      </c>
      <c r="G38" s="70">
        <v>0</v>
      </c>
      <c r="I38" s="70">
        <f t="shared" si="0"/>
        <v>0</v>
      </c>
    </row>
    <row r="39" spans="1:9" x14ac:dyDescent="0.2">
      <c r="A39" s="64" t="s">
        <v>779</v>
      </c>
      <c r="B39" s="77" t="s">
        <v>842</v>
      </c>
      <c r="C39" s="80" t="s">
        <v>843</v>
      </c>
      <c r="D39" s="77" t="s">
        <v>817</v>
      </c>
      <c r="E39" s="67"/>
      <c r="F39" s="67"/>
      <c r="I39" s="70">
        <f t="shared" si="0"/>
        <v>0</v>
      </c>
    </row>
    <row r="40" spans="1:9" x14ac:dyDescent="0.2">
      <c r="A40" s="64" t="s">
        <v>779</v>
      </c>
      <c r="B40" s="77" t="s">
        <v>844</v>
      </c>
      <c r="C40" s="80" t="s">
        <v>845</v>
      </c>
      <c r="D40" s="77" t="s">
        <v>846</v>
      </c>
      <c r="E40" s="67"/>
      <c r="F40" s="67"/>
      <c r="I40" s="70">
        <f t="shared" si="0"/>
        <v>0</v>
      </c>
    </row>
    <row r="41" spans="1:9" x14ac:dyDescent="0.2">
      <c r="A41" s="64" t="s">
        <v>779</v>
      </c>
      <c r="B41" s="83" t="s">
        <v>847</v>
      </c>
      <c r="C41" s="77"/>
      <c r="D41" s="77" t="s">
        <v>795</v>
      </c>
      <c r="E41" s="67"/>
      <c r="F41" s="67"/>
      <c r="I41" s="70">
        <f t="shared" si="0"/>
        <v>0</v>
      </c>
    </row>
    <row r="42" spans="1:9" x14ac:dyDescent="0.2">
      <c r="A42" s="79" t="s">
        <v>785</v>
      </c>
      <c r="B42" s="85" t="s">
        <v>848</v>
      </c>
      <c r="C42" s="80"/>
      <c r="D42" s="80" t="s">
        <v>803</v>
      </c>
      <c r="E42" s="67">
        <v>0</v>
      </c>
      <c r="F42" s="67">
        <v>0</v>
      </c>
      <c r="G42" s="70">
        <v>0</v>
      </c>
      <c r="I42" s="70">
        <f t="shared" si="0"/>
        <v>0</v>
      </c>
    </row>
    <row r="43" spans="1:9" x14ac:dyDescent="0.2">
      <c r="A43" s="64" t="s">
        <v>779</v>
      </c>
      <c r="B43" s="77" t="s">
        <v>849</v>
      </c>
      <c r="C43" s="77"/>
      <c r="D43" s="77" t="s">
        <v>803</v>
      </c>
      <c r="E43" s="67"/>
      <c r="F43" s="67"/>
      <c r="I43" s="70">
        <f t="shared" si="0"/>
        <v>0</v>
      </c>
    </row>
    <row r="44" spans="1:9" x14ac:dyDescent="0.2">
      <c r="A44" s="64" t="s">
        <v>779</v>
      </c>
      <c r="B44" s="77" t="s">
        <v>850</v>
      </c>
      <c r="C44" s="77"/>
      <c r="D44" s="77" t="s">
        <v>851</v>
      </c>
      <c r="E44" s="67"/>
      <c r="F44" s="67"/>
      <c r="I44" s="70">
        <f t="shared" si="0"/>
        <v>0</v>
      </c>
    </row>
    <row r="45" spans="1:9" x14ac:dyDescent="0.2">
      <c r="A45" s="90" t="s">
        <v>785</v>
      </c>
      <c r="B45" s="91" t="s">
        <v>852</v>
      </c>
      <c r="C45" s="89"/>
      <c r="D45" s="89" t="s">
        <v>853</v>
      </c>
      <c r="E45" s="67">
        <v>46.17</v>
      </c>
      <c r="F45" s="67">
        <v>46.17</v>
      </c>
      <c r="G45" s="70">
        <v>342</v>
      </c>
      <c r="I45" s="70">
        <f t="shared" si="0"/>
        <v>342</v>
      </c>
    </row>
    <row r="46" spans="1:9" x14ac:dyDescent="0.2">
      <c r="A46" s="98" t="s">
        <v>785</v>
      </c>
      <c r="B46" s="99" t="s">
        <v>854</v>
      </c>
      <c r="C46" s="100"/>
      <c r="D46" s="100" t="s">
        <v>855</v>
      </c>
      <c r="E46" s="67"/>
      <c r="F46" s="67"/>
      <c r="I46" s="70">
        <f t="shared" si="0"/>
        <v>0</v>
      </c>
    </row>
    <row r="47" spans="1:9" x14ac:dyDescent="0.2">
      <c r="A47" s="93" t="s">
        <v>785</v>
      </c>
      <c r="B47" s="94" t="s">
        <v>856</v>
      </c>
      <c r="C47" s="100"/>
      <c r="D47" s="94" t="s">
        <v>857</v>
      </c>
      <c r="E47" s="67">
        <v>337.66</v>
      </c>
      <c r="F47" s="67">
        <v>337.66</v>
      </c>
      <c r="G47" s="70">
        <v>2501.1999999999998</v>
      </c>
      <c r="I47" s="70">
        <f t="shared" si="0"/>
        <v>2501.1999999999998</v>
      </c>
    </row>
    <row r="48" spans="1:9" x14ac:dyDescent="0.2">
      <c r="A48" s="101" t="s">
        <v>785</v>
      </c>
      <c r="B48" s="100" t="s">
        <v>858</v>
      </c>
      <c r="C48" s="100" t="s">
        <v>859</v>
      </c>
      <c r="D48" s="100" t="s">
        <v>853</v>
      </c>
      <c r="E48" s="67"/>
      <c r="F48" s="67"/>
      <c r="I48" s="70">
        <f t="shared" si="0"/>
        <v>0</v>
      </c>
    </row>
    <row r="49" spans="1:9" x14ac:dyDescent="0.2">
      <c r="A49" s="101" t="s">
        <v>785</v>
      </c>
      <c r="B49" s="100" t="s">
        <v>860</v>
      </c>
      <c r="C49" s="100"/>
      <c r="D49" s="100" t="s">
        <v>806</v>
      </c>
      <c r="E49" s="102">
        <v>2178.5</v>
      </c>
      <c r="F49" s="102">
        <v>2292.71</v>
      </c>
      <c r="G49" s="70">
        <v>16983</v>
      </c>
      <c r="I49" s="70">
        <f t="shared" si="0"/>
        <v>16983</v>
      </c>
    </row>
    <row r="50" spans="1:9" x14ac:dyDescent="0.2">
      <c r="A50" s="90" t="s">
        <v>785</v>
      </c>
      <c r="B50" s="91" t="s">
        <v>861</v>
      </c>
      <c r="C50" s="89"/>
      <c r="D50" s="89" t="s">
        <v>28</v>
      </c>
      <c r="E50" s="67">
        <v>0</v>
      </c>
      <c r="F50" s="67">
        <v>0</v>
      </c>
      <c r="G50" s="70">
        <v>0</v>
      </c>
      <c r="I50" s="70">
        <f t="shared" si="0"/>
        <v>0</v>
      </c>
    </row>
    <row r="51" spans="1:9" x14ac:dyDescent="0.2">
      <c r="A51" s="90" t="s">
        <v>785</v>
      </c>
      <c r="B51" s="91" t="s">
        <v>862</v>
      </c>
      <c r="C51" s="91" t="s">
        <v>863</v>
      </c>
      <c r="D51" s="91" t="s">
        <v>864</v>
      </c>
      <c r="E51" s="67">
        <v>0</v>
      </c>
      <c r="F51" s="67">
        <v>0</v>
      </c>
      <c r="G51" s="70">
        <v>0</v>
      </c>
      <c r="I51" s="70">
        <f t="shared" si="0"/>
        <v>0</v>
      </c>
    </row>
    <row r="52" spans="1:9" x14ac:dyDescent="0.2">
      <c r="A52" s="63" t="s">
        <v>785</v>
      </c>
      <c r="B52" s="89" t="s">
        <v>865</v>
      </c>
      <c r="C52" s="89" t="s">
        <v>866</v>
      </c>
      <c r="D52" s="89" t="s">
        <v>857</v>
      </c>
      <c r="E52" s="67">
        <v>0</v>
      </c>
      <c r="F52" s="67">
        <v>0</v>
      </c>
      <c r="G52" s="70">
        <v>0</v>
      </c>
      <c r="I52" s="70">
        <f t="shared" si="0"/>
        <v>0</v>
      </c>
    </row>
    <row r="53" spans="1:9" x14ac:dyDescent="0.2">
      <c r="A53" s="103" t="s">
        <v>779</v>
      </c>
      <c r="B53" s="104" t="s">
        <v>867</v>
      </c>
      <c r="C53" s="77"/>
      <c r="D53" s="77" t="s">
        <v>817</v>
      </c>
      <c r="E53" s="67"/>
      <c r="F53" s="67"/>
      <c r="I53" s="70">
        <f t="shared" si="0"/>
        <v>0</v>
      </c>
    </row>
    <row r="54" spans="1:9" x14ac:dyDescent="0.2">
      <c r="A54" s="63" t="s">
        <v>785</v>
      </c>
      <c r="B54" s="89" t="s">
        <v>868</v>
      </c>
      <c r="C54" s="89"/>
      <c r="D54" s="89" t="s">
        <v>869</v>
      </c>
      <c r="E54" s="67">
        <v>71.69</v>
      </c>
      <c r="F54" s="67">
        <v>71.69</v>
      </c>
      <c r="G54" s="70">
        <v>531</v>
      </c>
      <c r="I54" s="70">
        <f t="shared" si="0"/>
        <v>531</v>
      </c>
    </row>
    <row r="55" spans="1:9" x14ac:dyDescent="0.2">
      <c r="A55" s="63" t="s">
        <v>785</v>
      </c>
      <c r="B55" s="89" t="s">
        <v>870</v>
      </c>
      <c r="C55" s="89"/>
      <c r="D55" s="89" t="s">
        <v>871</v>
      </c>
      <c r="E55" s="67"/>
      <c r="F55" s="67"/>
      <c r="I55" s="70">
        <f t="shared" si="0"/>
        <v>0</v>
      </c>
    </row>
    <row r="56" spans="1:9" x14ac:dyDescent="0.2">
      <c r="A56" s="64" t="s">
        <v>779</v>
      </c>
      <c r="B56" s="77" t="s">
        <v>872</v>
      </c>
      <c r="C56" s="77"/>
      <c r="D56" s="77" t="s">
        <v>871</v>
      </c>
      <c r="E56" s="67"/>
      <c r="F56" s="67"/>
      <c r="I56" s="70">
        <f t="shared" si="0"/>
        <v>0</v>
      </c>
    </row>
    <row r="57" spans="1:9" x14ac:dyDescent="0.2">
      <c r="A57" s="79" t="s">
        <v>785</v>
      </c>
      <c r="B57" s="80" t="s">
        <v>873</v>
      </c>
      <c r="C57" s="80"/>
      <c r="D57" s="80" t="s">
        <v>874</v>
      </c>
      <c r="E57" s="67">
        <v>11.54</v>
      </c>
      <c r="F57" s="67">
        <v>11.54</v>
      </c>
      <c r="G57" s="70">
        <v>85.5</v>
      </c>
      <c r="I57" s="70">
        <f t="shared" si="0"/>
        <v>85.5</v>
      </c>
    </row>
    <row r="58" spans="1:9" x14ac:dyDescent="0.2">
      <c r="A58" s="64" t="s">
        <v>779</v>
      </c>
      <c r="B58" s="77" t="s">
        <v>875</v>
      </c>
      <c r="C58" s="77"/>
      <c r="D58" s="77" t="s">
        <v>874</v>
      </c>
      <c r="E58" s="67"/>
      <c r="F58" s="67"/>
      <c r="I58" s="70">
        <f t="shared" si="0"/>
        <v>0</v>
      </c>
    </row>
    <row r="59" spans="1:9" x14ac:dyDescent="0.2">
      <c r="A59" s="82" t="s">
        <v>779</v>
      </c>
      <c r="B59" s="83" t="s">
        <v>876</v>
      </c>
      <c r="C59" s="83"/>
      <c r="D59" s="83" t="s">
        <v>877</v>
      </c>
      <c r="E59" s="67">
        <v>0</v>
      </c>
      <c r="F59" s="67">
        <v>0</v>
      </c>
      <c r="G59" s="70">
        <v>0</v>
      </c>
      <c r="I59" s="70">
        <f t="shared" si="0"/>
        <v>0</v>
      </c>
    </row>
    <row r="60" spans="1:9" x14ac:dyDescent="0.2">
      <c r="A60" s="84" t="s">
        <v>785</v>
      </c>
      <c r="B60" s="85" t="s">
        <v>878</v>
      </c>
      <c r="C60" s="85"/>
      <c r="D60" s="85" t="s">
        <v>781</v>
      </c>
      <c r="E60" s="67">
        <v>34.020000000000003</v>
      </c>
      <c r="F60" s="67">
        <v>34.020000000000003</v>
      </c>
      <c r="G60" s="70">
        <v>252</v>
      </c>
      <c r="I60" s="70">
        <f t="shared" si="0"/>
        <v>252</v>
      </c>
    </row>
    <row r="61" spans="1:9" x14ac:dyDescent="0.2">
      <c r="A61" s="82" t="s">
        <v>779</v>
      </c>
      <c r="B61" s="83" t="s">
        <v>879</v>
      </c>
      <c r="C61" s="83"/>
      <c r="D61" s="83" t="s">
        <v>781</v>
      </c>
      <c r="E61" s="67"/>
      <c r="F61" s="67"/>
      <c r="I61" s="70">
        <f t="shared" si="0"/>
        <v>0</v>
      </c>
    </row>
    <row r="62" spans="1:9" x14ac:dyDescent="0.2">
      <c r="A62" s="103" t="s">
        <v>779</v>
      </c>
      <c r="B62" s="104" t="s">
        <v>880</v>
      </c>
      <c r="C62" s="85" t="s">
        <v>881</v>
      </c>
      <c r="D62" s="83" t="s">
        <v>882</v>
      </c>
      <c r="E62" s="67"/>
      <c r="F62" s="67"/>
      <c r="I62" s="70">
        <f t="shared" si="0"/>
        <v>0</v>
      </c>
    </row>
    <row r="63" spans="1:9" x14ac:dyDescent="0.2">
      <c r="A63" s="82" t="s">
        <v>779</v>
      </c>
      <c r="B63" s="83" t="s">
        <v>883</v>
      </c>
      <c r="C63" s="83"/>
      <c r="D63" s="83" t="s">
        <v>799</v>
      </c>
      <c r="E63" s="67">
        <v>0</v>
      </c>
      <c r="F63" s="67">
        <v>0</v>
      </c>
      <c r="G63" s="70">
        <v>0</v>
      </c>
      <c r="I63" s="70">
        <f t="shared" si="0"/>
        <v>0</v>
      </c>
    </row>
    <row r="64" spans="1:9" x14ac:dyDescent="0.2">
      <c r="A64" s="105" t="s">
        <v>785</v>
      </c>
      <c r="B64" s="106" t="s">
        <v>884</v>
      </c>
      <c r="C64" s="85"/>
      <c r="D64" s="85" t="s">
        <v>885</v>
      </c>
      <c r="E64" s="67">
        <v>0</v>
      </c>
      <c r="F64" s="67">
        <v>0</v>
      </c>
      <c r="G64" s="70">
        <v>0</v>
      </c>
      <c r="I64" s="70">
        <f t="shared" si="0"/>
        <v>0</v>
      </c>
    </row>
    <row r="65" spans="1:9" x14ac:dyDescent="0.2">
      <c r="A65" s="84" t="s">
        <v>785</v>
      </c>
      <c r="B65" s="85" t="s">
        <v>886</v>
      </c>
      <c r="C65" s="85"/>
      <c r="D65" s="85" t="s">
        <v>887</v>
      </c>
      <c r="E65" s="67"/>
      <c r="F65" s="67"/>
    </row>
    <row r="66" spans="1:9" x14ac:dyDescent="0.2">
      <c r="A66" s="84" t="s">
        <v>785</v>
      </c>
      <c r="B66" s="85" t="s">
        <v>888</v>
      </c>
      <c r="C66" s="85"/>
      <c r="D66" s="85" t="s">
        <v>824</v>
      </c>
      <c r="E66" s="67">
        <v>0</v>
      </c>
      <c r="F66" s="67">
        <v>0</v>
      </c>
      <c r="G66" s="70">
        <v>0</v>
      </c>
      <c r="I66" s="70">
        <f t="shared" ref="I66:I100" si="1">SUM(G66:H66)</f>
        <v>0</v>
      </c>
    </row>
    <row r="67" spans="1:9" x14ac:dyDescent="0.2">
      <c r="A67" s="82" t="s">
        <v>779</v>
      </c>
      <c r="B67" s="83" t="s">
        <v>889</v>
      </c>
      <c r="C67" s="83"/>
      <c r="D67" s="83" t="s">
        <v>824</v>
      </c>
      <c r="E67" s="67"/>
      <c r="F67" s="67"/>
      <c r="I67" s="70">
        <f t="shared" si="1"/>
        <v>0</v>
      </c>
    </row>
    <row r="68" spans="1:9" x14ac:dyDescent="0.2">
      <c r="A68" s="82" t="s">
        <v>779</v>
      </c>
      <c r="B68" s="83" t="s">
        <v>890</v>
      </c>
      <c r="C68" s="83"/>
      <c r="D68" s="83" t="s">
        <v>891</v>
      </c>
      <c r="E68" s="67"/>
      <c r="F68" s="67"/>
      <c r="I68" s="70">
        <f t="shared" si="1"/>
        <v>0</v>
      </c>
    </row>
    <row r="69" spans="1:9" x14ac:dyDescent="0.2">
      <c r="A69" s="63" t="s">
        <v>785</v>
      </c>
      <c r="B69" s="89" t="s">
        <v>892</v>
      </c>
      <c r="C69" s="89"/>
      <c r="D69" s="89" t="s">
        <v>893</v>
      </c>
      <c r="E69" s="67">
        <v>0</v>
      </c>
      <c r="F69" s="67">
        <v>0</v>
      </c>
      <c r="G69" s="70">
        <v>0</v>
      </c>
      <c r="I69" s="70">
        <f t="shared" si="1"/>
        <v>0</v>
      </c>
    </row>
    <row r="70" spans="1:9" x14ac:dyDescent="0.2">
      <c r="A70" s="63" t="s">
        <v>785</v>
      </c>
      <c r="B70" s="89" t="s">
        <v>894</v>
      </c>
      <c r="C70" s="89" t="s">
        <v>895</v>
      </c>
      <c r="D70" s="89" t="s">
        <v>896</v>
      </c>
      <c r="E70" s="67"/>
      <c r="F70" s="67"/>
      <c r="I70" s="70">
        <f t="shared" si="1"/>
        <v>0</v>
      </c>
    </row>
    <row r="71" spans="1:9" x14ac:dyDescent="0.2">
      <c r="A71" s="63" t="s">
        <v>785</v>
      </c>
      <c r="B71" s="89" t="s">
        <v>897</v>
      </c>
      <c r="C71" s="89"/>
      <c r="D71" s="89" t="s">
        <v>898</v>
      </c>
      <c r="E71" s="67">
        <v>8.51</v>
      </c>
      <c r="F71" s="67">
        <v>8.51</v>
      </c>
      <c r="G71" s="70">
        <v>63</v>
      </c>
      <c r="I71" s="70">
        <f t="shared" si="1"/>
        <v>63</v>
      </c>
    </row>
    <row r="72" spans="1:9" x14ac:dyDescent="0.2">
      <c r="A72" s="63" t="s">
        <v>785</v>
      </c>
      <c r="B72" s="89" t="s">
        <v>899</v>
      </c>
      <c r="C72" s="89" t="s">
        <v>40</v>
      </c>
      <c r="D72" s="89" t="s">
        <v>900</v>
      </c>
      <c r="E72" s="67">
        <v>0</v>
      </c>
      <c r="F72" s="67">
        <v>0</v>
      </c>
      <c r="G72" s="70">
        <v>0</v>
      </c>
      <c r="I72" s="70">
        <f t="shared" si="1"/>
        <v>0</v>
      </c>
    </row>
    <row r="73" spans="1:9" x14ac:dyDescent="0.2">
      <c r="A73" s="64" t="s">
        <v>779</v>
      </c>
      <c r="B73" s="77" t="s">
        <v>901</v>
      </c>
      <c r="C73" s="77"/>
      <c r="D73" s="77" t="s">
        <v>902</v>
      </c>
      <c r="E73" s="67"/>
      <c r="F73" s="67"/>
      <c r="I73" s="70">
        <f t="shared" si="1"/>
        <v>0</v>
      </c>
    </row>
    <row r="74" spans="1:9" x14ac:dyDescent="0.2">
      <c r="A74" s="101" t="s">
        <v>785</v>
      </c>
      <c r="B74" s="100" t="s">
        <v>903</v>
      </c>
      <c r="C74" s="100"/>
      <c r="D74" s="100" t="s">
        <v>781</v>
      </c>
      <c r="E74" s="67">
        <v>0</v>
      </c>
      <c r="F74" s="67">
        <v>0</v>
      </c>
      <c r="G74" s="70">
        <v>0</v>
      </c>
      <c r="I74" s="70">
        <f t="shared" si="1"/>
        <v>0</v>
      </c>
    </row>
    <row r="75" spans="1:9" x14ac:dyDescent="0.2">
      <c r="A75" s="86" t="s">
        <v>779</v>
      </c>
      <c r="B75" s="95" t="s">
        <v>904</v>
      </c>
      <c r="C75" s="95"/>
      <c r="D75" s="95" t="s">
        <v>781</v>
      </c>
      <c r="E75" s="67"/>
      <c r="F75" s="67"/>
      <c r="I75" s="70">
        <f t="shared" si="1"/>
        <v>0</v>
      </c>
    </row>
    <row r="76" spans="1:9" x14ac:dyDescent="0.2">
      <c r="A76" s="107" t="s">
        <v>779</v>
      </c>
      <c r="B76" s="108" t="s">
        <v>905</v>
      </c>
      <c r="C76" s="95"/>
      <c r="D76" s="95" t="s">
        <v>906</v>
      </c>
      <c r="E76" s="67"/>
      <c r="F76" s="67"/>
      <c r="I76" s="70">
        <f t="shared" si="1"/>
        <v>0</v>
      </c>
    </row>
    <row r="77" spans="1:9" x14ac:dyDescent="0.2">
      <c r="A77" s="86" t="s">
        <v>779</v>
      </c>
      <c r="B77" s="95" t="s">
        <v>907</v>
      </c>
      <c r="C77" s="95"/>
      <c r="D77" s="95" t="s">
        <v>908</v>
      </c>
      <c r="E77" s="67"/>
      <c r="F77" s="67"/>
      <c r="I77" s="70">
        <f t="shared" si="1"/>
        <v>0</v>
      </c>
    </row>
    <row r="78" spans="1:9" x14ac:dyDescent="0.2">
      <c r="A78" s="93" t="s">
        <v>785</v>
      </c>
      <c r="B78" s="94" t="s">
        <v>909</v>
      </c>
      <c r="C78" s="94"/>
      <c r="D78" s="94" t="s">
        <v>791</v>
      </c>
      <c r="E78" s="67">
        <v>3.65</v>
      </c>
      <c r="F78" s="67">
        <v>3.65</v>
      </c>
      <c r="G78" s="70">
        <v>27</v>
      </c>
      <c r="I78" s="70">
        <f t="shared" si="1"/>
        <v>27</v>
      </c>
    </row>
    <row r="79" spans="1:9" x14ac:dyDescent="0.2">
      <c r="A79" s="86" t="s">
        <v>779</v>
      </c>
      <c r="B79" s="95" t="s">
        <v>910</v>
      </c>
      <c r="C79" s="95"/>
      <c r="D79" s="95" t="s">
        <v>791</v>
      </c>
      <c r="E79" s="67">
        <v>0</v>
      </c>
      <c r="F79" s="67">
        <v>0</v>
      </c>
      <c r="G79" s="70">
        <v>0</v>
      </c>
      <c r="I79" s="70">
        <f t="shared" si="1"/>
        <v>0</v>
      </c>
    </row>
    <row r="80" spans="1:9" x14ac:dyDescent="0.2">
      <c r="A80" s="101" t="s">
        <v>785</v>
      </c>
      <c r="B80" s="100" t="s">
        <v>911</v>
      </c>
      <c r="C80" s="100"/>
      <c r="D80" s="100" t="s">
        <v>912</v>
      </c>
      <c r="E80" s="67">
        <v>153.09</v>
      </c>
      <c r="F80" s="67">
        <v>153.09</v>
      </c>
      <c r="G80" s="70">
        <v>1134</v>
      </c>
      <c r="I80" s="70">
        <f t="shared" si="1"/>
        <v>1134</v>
      </c>
    </row>
    <row r="81" spans="1:9" x14ac:dyDescent="0.2">
      <c r="A81" s="101" t="s">
        <v>785</v>
      </c>
      <c r="B81" s="100" t="s">
        <v>913</v>
      </c>
      <c r="C81" s="100"/>
      <c r="D81" s="100" t="s">
        <v>791</v>
      </c>
      <c r="E81" s="67">
        <v>0</v>
      </c>
      <c r="F81" s="67">
        <v>0</v>
      </c>
      <c r="G81" s="70">
        <v>0</v>
      </c>
      <c r="I81" s="70">
        <f t="shared" si="1"/>
        <v>0</v>
      </c>
    </row>
    <row r="82" spans="1:9" x14ac:dyDescent="0.2">
      <c r="A82" s="92" t="s">
        <v>779</v>
      </c>
      <c r="B82" s="87" t="s">
        <v>914</v>
      </c>
      <c r="C82" s="95"/>
      <c r="D82" s="95" t="s">
        <v>791</v>
      </c>
      <c r="E82" s="67"/>
      <c r="F82" s="67"/>
      <c r="I82" s="70">
        <f t="shared" si="1"/>
        <v>0</v>
      </c>
    </row>
    <row r="83" spans="1:9" x14ac:dyDescent="0.2">
      <c r="A83" s="109" t="s">
        <v>785</v>
      </c>
      <c r="B83" s="88" t="s">
        <v>915</v>
      </c>
      <c r="C83" s="88"/>
      <c r="D83" s="88" t="s">
        <v>45</v>
      </c>
      <c r="E83" s="67">
        <v>0</v>
      </c>
      <c r="F83" s="67">
        <v>0</v>
      </c>
      <c r="G83" s="70">
        <v>0</v>
      </c>
      <c r="I83" s="70">
        <f t="shared" si="1"/>
        <v>0</v>
      </c>
    </row>
    <row r="84" spans="1:9" x14ac:dyDescent="0.2">
      <c r="A84" s="110" t="s">
        <v>785</v>
      </c>
      <c r="B84" s="111" t="s">
        <v>916</v>
      </c>
      <c r="C84" s="94"/>
      <c r="D84" s="94" t="s">
        <v>917</v>
      </c>
      <c r="E84" s="67">
        <v>6591.65</v>
      </c>
      <c r="F84" s="67">
        <v>6591.65</v>
      </c>
      <c r="G84" s="70">
        <v>48827.040000000001</v>
      </c>
      <c r="I84" s="70">
        <f t="shared" si="1"/>
        <v>48827.040000000001</v>
      </c>
    </row>
    <row r="85" spans="1:9" x14ac:dyDescent="0.2">
      <c r="A85" s="92" t="s">
        <v>779</v>
      </c>
      <c r="B85" s="87" t="s">
        <v>918</v>
      </c>
      <c r="C85" s="94"/>
      <c r="D85" s="95" t="s">
        <v>781</v>
      </c>
      <c r="E85" s="67"/>
      <c r="F85" s="67"/>
      <c r="I85" s="70">
        <f t="shared" si="1"/>
        <v>0</v>
      </c>
    </row>
    <row r="86" spans="1:9" x14ac:dyDescent="0.2">
      <c r="A86" s="92" t="s">
        <v>779</v>
      </c>
      <c r="B86" s="87" t="s">
        <v>919</v>
      </c>
      <c r="C86" s="88"/>
      <c r="D86" s="87" t="s">
        <v>791</v>
      </c>
      <c r="E86" s="67"/>
      <c r="F86" s="67"/>
      <c r="I86" s="70">
        <f t="shared" si="1"/>
        <v>0</v>
      </c>
    </row>
    <row r="87" spans="1:9" x14ac:dyDescent="0.2">
      <c r="A87" s="92" t="s">
        <v>779</v>
      </c>
      <c r="B87" s="87" t="s">
        <v>920</v>
      </c>
      <c r="C87" s="88"/>
      <c r="D87" s="87" t="s">
        <v>781</v>
      </c>
      <c r="E87" s="67"/>
      <c r="F87" s="67"/>
      <c r="I87" s="70">
        <f t="shared" si="1"/>
        <v>0</v>
      </c>
    </row>
    <row r="88" spans="1:9" x14ac:dyDescent="0.2">
      <c r="A88" s="96" t="s">
        <v>785</v>
      </c>
      <c r="B88" s="97" t="s">
        <v>921</v>
      </c>
      <c r="C88" s="88"/>
      <c r="D88" s="88" t="s">
        <v>922</v>
      </c>
      <c r="E88" s="67"/>
      <c r="F88" s="67"/>
      <c r="I88" s="70">
        <f t="shared" si="1"/>
        <v>0</v>
      </c>
    </row>
    <row r="89" spans="1:9" x14ac:dyDescent="0.2">
      <c r="A89" s="109" t="s">
        <v>782</v>
      </c>
      <c r="B89" s="88" t="s">
        <v>923</v>
      </c>
      <c r="C89" s="88"/>
      <c r="D89" s="88" t="s">
        <v>924</v>
      </c>
      <c r="E89" s="67">
        <v>21.67</v>
      </c>
      <c r="F89" s="67">
        <v>21.67</v>
      </c>
      <c r="G89" s="70">
        <v>160.5</v>
      </c>
      <c r="I89" s="70">
        <f t="shared" si="1"/>
        <v>160.5</v>
      </c>
    </row>
    <row r="90" spans="1:9" x14ac:dyDescent="0.2">
      <c r="A90" s="86" t="s">
        <v>779</v>
      </c>
      <c r="B90" s="95" t="s">
        <v>925</v>
      </c>
      <c r="C90" s="95"/>
      <c r="D90" s="95" t="s">
        <v>877</v>
      </c>
      <c r="E90" s="67"/>
      <c r="F90" s="67"/>
      <c r="I90" s="70">
        <f t="shared" si="1"/>
        <v>0</v>
      </c>
    </row>
    <row r="91" spans="1:9" x14ac:dyDescent="0.2">
      <c r="A91" s="93" t="s">
        <v>782</v>
      </c>
      <c r="B91" s="94" t="s">
        <v>926</v>
      </c>
      <c r="C91" s="94"/>
      <c r="D91" s="94" t="s">
        <v>927</v>
      </c>
      <c r="E91" s="67">
        <v>3.07</v>
      </c>
      <c r="F91" s="67">
        <v>3.06</v>
      </c>
      <c r="G91" s="70">
        <v>22.7</v>
      </c>
      <c r="I91" s="70">
        <f t="shared" si="1"/>
        <v>22.7</v>
      </c>
    </row>
    <row r="92" spans="1:9" x14ac:dyDescent="0.2">
      <c r="A92" s="93" t="s">
        <v>785</v>
      </c>
      <c r="B92" s="94" t="s">
        <v>928</v>
      </c>
      <c r="C92" s="94"/>
      <c r="D92" s="94" t="s">
        <v>929</v>
      </c>
      <c r="E92" s="67">
        <v>0</v>
      </c>
      <c r="F92" s="67">
        <v>0</v>
      </c>
      <c r="G92" s="70">
        <v>0</v>
      </c>
      <c r="I92" s="70">
        <f t="shared" si="1"/>
        <v>0</v>
      </c>
    </row>
    <row r="93" spans="1:9" x14ac:dyDescent="0.2">
      <c r="A93" s="98" t="s">
        <v>785</v>
      </c>
      <c r="B93" s="99" t="s">
        <v>930</v>
      </c>
      <c r="C93" s="100"/>
      <c r="D93" s="100" t="s">
        <v>931</v>
      </c>
      <c r="E93" s="67"/>
      <c r="F93" s="67"/>
      <c r="I93" s="70">
        <f t="shared" si="1"/>
        <v>0</v>
      </c>
    </row>
    <row r="94" spans="1:9" x14ac:dyDescent="0.2">
      <c r="A94" s="113" t="s">
        <v>785</v>
      </c>
      <c r="B94" s="114" t="s">
        <v>932</v>
      </c>
      <c r="C94" s="89"/>
      <c r="D94" s="89" t="s">
        <v>933</v>
      </c>
      <c r="E94" s="67">
        <v>693.76</v>
      </c>
      <c r="F94" s="67">
        <f>47.38+652.46</f>
        <v>699.84</v>
      </c>
      <c r="G94" s="70">
        <f>4833+162+189</f>
        <v>5184</v>
      </c>
      <c r="I94" s="70">
        <f t="shared" si="1"/>
        <v>5184</v>
      </c>
    </row>
    <row r="95" spans="1:9" x14ac:dyDescent="0.2">
      <c r="A95" s="84" t="s">
        <v>785</v>
      </c>
      <c r="B95" s="85" t="s">
        <v>934</v>
      </c>
      <c r="C95" s="91"/>
      <c r="D95" s="85" t="s">
        <v>933</v>
      </c>
      <c r="E95" s="67">
        <v>0</v>
      </c>
      <c r="F95" s="67">
        <v>0</v>
      </c>
      <c r="G95" s="70">
        <v>0</v>
      </c>
      <c r="I95" s="70">
        <f t="shared" si="1"/>
        <v>0</v>
      </c>
    </row>
    <row r="96" spans="1:9" x14ac:dyDescent="0.2">
      <c r="A96" s="82" t="s">
        <v>779</v>
      </c>
      <c r="B96" s="83" t="s">
        <v>935</v>
      </c>
      <c r="C96" s="77"/>
      <c r="D96" s="77" t="s">
        <v>936</v>
      </c>
      <c r="E96" s="67"/>
      <c r="F96" s="67"/>
      <c r="I96" s="70">
        <f t="shared" si="1"/>
        <v>0</v>
      </c>
    </row>
    <row r="97" spans="1:9" x14ac:dyDescent="0.2">
      <c r="A97" s="63" t="s">
        <v>782</v>
      </c>
      <c r="B97" s="89" t="s">
        <v>937</v>
      </c>
      <c r="C97" s="89"/>
      <c r="D97" s="89" t="s">
        <v>938</v>
      </c>
      <c r="E97" s="67">
        <v>0</v>
      </c>
      <c r="F97" s="67">
        <v>0</v>
      </c>
      <c r="G97" s="70">
        <v>0</v>
      </c>
      <c r="I97" s="70">
        <f t="shared" si="1"/>
        <v>0</v>
      </c>
    </row>
    <row r="98" spans="1:9" x14ac:dyDescent="0.2">
      <c r="A98" s="79" t="s">
        <v>782</v>
      </c>
      <c r="B98" s="80" t="s">
        <v>939</v>
      </c>
      <c r="C98" s="89"/>
      <c r="D98" s="80" t="s">
        <v>940</v>
      </c>
      <c r="E98" s="67">
        <v>0</v>
      </c>
      <c r="F98" s="67">
        <v>0</v>
      </c>
      <c r="G98" s="70">
        <v>0</v>
      </c>
      <c r="I98" s="70">
        <f t="shared" si="1"/>
        <v>0</v>
      </c>
    </row>
    <row r="99" spans="1:9" x14ac:dyDescent="0.2">
      <c r="A99" s="112" t="s">
        <v>785</v>
      </c>
      <c r="B99" s="115" t="s">
        <v>941</v>
      </c>
      <c r="C99" s="89"/>
      <c r="D99" s="89" t="s">
        <v>942</v>
      </c>
      <c r="E99" s="67">
        <v>0</v>
      </c>
      <c r="F99" s="67">
        <v>0</v>
      </c>
      <c r="G99" s="70">
        <v>0</v>
      </c>
      <c r="I99" s="70">
        <f t="shared" si="1"/>
        <v>0</v>
      </c>
    </row>
    <row r="100" spans="1:9" x14ac:dyDescent="0.2">
      <c r="A100" s="63" t="s">
        <v>785</v>
      </c>
      <c r="B100" s="89" t="s">
        <v>943</v>
      </c>
      <c r="C100" s="89"/>
      <c r="D100" s="89" t="s">
        <v>944</v>
      </c>
      <c r="E100" s="67">
        <v>0</v>
      </c>
      <c r="F100" s="67">
        <v>0</v>
      </c>
      <c r="G100" s="70">
        <v>0</v>
      </c>
      <c r="I100" s="70">
        <f t="shared" si="1"/>
        <v>0</v>
      </c>
    </row>
    <row r="101" spans="1:9" x14ac:dyDescent="0.2">
      <c r="A101" s="63" t="s">
        <v>785</v>
      </c>
      <c r="B101" s="89" t="s">
        <v>945</v>
      </c>
      <c r="C101" s="89" t="s">
        <v>946</v>
      </c>
      <c r="D101" s="89" t="s">
        <v>908</v>
      </c>
      <c r="E101" s="67"/>
      <c r="F101" s="67"/>
    </row>
    <row r="102" spans="1:9" x14ac:dyDescent="0.2">
      <c r="A102" s="64" t="s">
        <v>779</v>
      </c>
      <c r="B102" s="77" t="s">
        <v>947</v>
      </c>
      <c r="C102" s="77"/>
      <c r="D102" s="77" t="s">
        <v>948</v>
      </c>
      <c r="E102" s="67"/>
      <c r="F102" s="67"/>
      <c r="I102" s="70">
        <f t="shared" ref="I102:I109" si="2">SUM(G102:H102)</f>
        <v>0</v>
      </c>
    </row>
    <row r="103" spans="1:9" x14ac:dyDescent="0.2">
      <c r="A103" s="64" t="s">
        <v>779</v>
      </c>
      <c r="B103" s="77" t="s">
        <v>949</v>
      </c>
      <c r="C103" s="77"/>
      <c r="D103" s="77" t="s">
        <v>817</v>
      </c>
      <c r="E103" s="67"/>
      <c r="F103" s="67"/>
      <c r="I103" s="70">
        <f t="shared" si="2"/>
        <v>0</v>
      </c>
    </row>
    <row r="104" spans="1:9" x14ac:dyDescent="0.2">
      <c r="A104" s="64" t="s">
        <v>779</v>
      </c>
      <c r="B104" s="77" t="s">
        <v>950</v>
      </c>
      <c r="C104" s="77"/>
      <c r="D104" s="77" t="s">
        <v>951</v>
      </c>
      <c r="E104" s="67"/>
      <c r="F104" s="67"/>
      <c r="I104" s="70">
        <f t="shared" si="2"/>
        <v>0</v>
      </c>
    </row>
    <row r="105" spans="1:9" x14ac:dyDescent="0.2">
      <c r="A105" s="79" t="s">
        <v>782</v>
      </c>
      <c r="B105" s="80" t="s">
        <v>952</v>
      </c>
      <c r="C105" s="80"/>
      <c r="D105" s="80" t="s">
        <v>13</v>
      </c>
      <c r="E105" s="67"/>
      <c r="F105" s="67"/>
      <c r="I105" s="70">
        <f t="shared" si="2"/>
        <v>0</v>
      </c>
    </row>
    <row r="106" spans="1:9" x14ac:dyDescent="0.2">
      <c r="A106" s="63" t="s">
        <v>782</v>
      </c>
      <c r="B106" s="89" t="s">
        <v>953</v>
      </c>
      <c r="C106" s="89" t="s">
        <v>954</v>
      </c>
      <c r="D106" s="89" t="s">
        <v>955</v>
      </c>
      <c r="E106" s="67">
        <f>758.29-1.32</f>
        <v>756.96999999999991</v>
      </c>
      <c r="F106" s="67">
        <v>756.97</v>
      </c>
      <c r="G106" s="70">
        <f>5616.96-9.75</f>
        <v>5607.21</v>
      </c>
      <c r="I106" s="70">
        <f t="shared" si="2"/>
        <v>5607.21</v>
      </c>
    </row>
    <row r="107" spans="1:9" x14ac:dyDescent="0.2">
      <c r="A107" s="64" t="s">
        <v>779</v>
      </c>
      <c r="B107" s="77" t="s">
        <v>956</v>
      </c>
      <c r="C107" s="80" t="s">
        <v>954</v>
      </c>
      <c r="D107" s="77" t="s">
        <v>955</v>
      </c>
      <c r="E107" s="67">
        <v>1.32</v>
      </c>
      <c r="F107" s="67">
        <v>1.32</v>
      </c>
      <c r="G107" s="70">
        <v>9.75</v>
      </c>
      <c r="I107" s="70">
        <f t="shared" si="2"/>
        <v>9.75</v>
      </c>
    </row>
    <row r="108" spans="1:9" x14ac:dyDescent="0.2">
      <c r="A108" s="90" t="s">
        <v>785</v>
      </c>
      <c r="B108" s="91" t="s">
        <v>957</v>
      </c>
      <c r="C108" s="89"/>
      <c r="D108" s="89" t="s">
        <v>817</v>
      </c>
      <c r="E108" s="67">
        <v>0</v>
      </c>
      <c r="F108" s="67">
        <v>0</v>
      </c>
      <c r="G108" s="70">
        <v>0</v>
      </c>
      <c r="I108" s="70">
        <f t="shared" si="2"/>
        <v>0</v>
      </c>
    </row>
    <row r="109" spans="1:9" x14ac:dyDescent="0.2">
      <c r="A109" s="82" t="s">
        <v>779</v>
      </c>
      <c r="B109" s="83" t="s">
        <v>958</v>
      </c>
      <c r="C109" s="77"/>
      <c r="D109" s="77" t="s">
        <v>817</v>
      </c>
      <c r="E109" s="67"/>
      <c r="F109" s="67"/>
      <c r="I109" s="70">
        <f t="shared" si="2"/>
        <v>0</v>
      </c>
    </row>
    <row r="110" spans="1:9" x14ac:dyDescent="0.2">
      <c r="A110" s="82" t="s">
        <v>779</v>
      </c>
      <c r="B110" s="83" t="s">
        <v>959</v>
      </c>
      <c r="C110" s="77"/>
      <c r="D110" s="77" t="s">
        <v>960</v>
      </c>
      <c r="E110" s="67"/>
      <c r="F110" s="67"/>
    </row>
    <row r="111" spans="1:9" x14ac:dyDescent="0.2">
      <c r="A111" s="82" t="s">
        <v>779</v>
      </c>
      <c r="B111" s="83" t="s">
        <v>961</v>
      </c>
      <c r="C111" s="89"/>
      <c r="D111" s="89" t="s">
        <v>795</v>
      </c>
      <c r="E111" s="67"/>
      <c r="F111" s="67"/>
      <c r="I111" s="70">
        <f t="shared" ref="I111:I174" si="3">SUM(G111:H111)</f>
        <v>0</v>
      </c>
    </row>
    <row r="112" spans="1:9" x14ac:dyDescent="0.2">
      <c r="A112" s="92" t="s">
        <v>779</v>
      </c>
      <c r="B112" s="87" t="s">
        <v>962</v>
      </c>
      <c r="C112" s="95"/>
      <c r="D112" s="95" t="s">
        <v>963</v>
      </c>
      <c r="E112" s="67"/>
      <c r="F112" s="67"/>
      <c r="I112" s="70">
        <f t="shared" si="3"/>
        <v>0</v>
      </c>
    </row>
    <row r="113" spans="1:9" x14ac:dyDescent="0.2">
      <c r="A113" s="109" t="s">
        <v>785</v>
      </c>
      <c r="B113" s="88" t="s">
        <v>964</v>
      </c>
      <c r="C113" s="94"/>
      <c r="D113" s="94" t="s">
        <v>799</v>
      </c>
      <c r="E113" s="67">
        <v>0</v>
      </c>
      <c r="F113" s="67">
        <v>0</v>
      </c>
      <c r="G113" s="70">
        <v>0</v>
      </c>
      <c r="I113" s="70">
        <f t="shared" si="3"/>
        <v>0</v>
      </c>
    </row>
    <row r="114" spans="1:9" x14ac:dyDescent="0.2">
      <c r="A114" s="109" t="s">
        <v>785</v>
      </c>
      <c r="B114" s="88" t="s">
        <v>965</v>
      </c>
      <c r="C114" s="94" t="s">
        <v>966</v>
      </c>
      <c r="D114" s="94" t="s">
        <v>967</v>
      </c>
      <c r="E114" s="67"/>
      <c r="F114" s="67"/>
      <c r="I114" s="70">
        <f t="shared" si="3"/>
        <v>0</v>
      </c>
    </row>
    <row r="115" spans="1:9" x14ac:dyDescent="0.2">
      <c r="A115" s="109" t="s">
        <v>785</v>
      </c>
      <c r="B115" s="88" t="s">
        <v>968</v>
      </c>
      <c r="C115" s="94"/>
      <c r="D115" s="94" t="s">
        <v>969</v>
      </c>
      <c r="E115" s="67">
        <v>54.98</v>
      </c>
      <c r="F115" s="67">
        <v>54.98</v>
      </c>
      <c r="G115" s="70">
        <v>407.25</v>
      </c>
      <c r="I115" s="70">
        <f t="shared" si="3"/>
        <v>407.25</v>
      </c>
    </row>
    <row r="116" spans="1:9" x14ac:dyDescent="0.2">
      <c r="A116" s="86" t="s">
        <v>779</v>
      </c>
      <c r="B116" s="95" t="s">
        <v>970</v>
      </c>
      <c r="C116" s="95"/>
      <c r="D116" s="95" t="s">
        <v>824</v>
      </c>
      <c r="E116" s="67"/>
      <c r="F116" s="67"/>
      <c r="I116" s="70">
        <f t="shared" si="3"/>
        <v>0</v>
      </c>
    </row>
    <row r="117" spans="1:9" x14ac:dyDescent="0.2">
      <c r="A117" s="93" t="s">
        <v>785</v>
      </c>
      <c r="B117" s="94" t="s">
        <v>971</v>
      </c>
      <c r="C117" s="94"/>
      <c r="D117" s="94" t="s">
        <v>393</v>
      </c>
      <c r="E117" s="67">
        <v>0</v>
      </c>
      <c r="F117" s="67">
        <v>0</v>
      </c>
      <c r="G117" s="70">
        <v>0</v>
      </c>
      <c r="I117" s="70">
        <f t="shared" si="3"/>
        <v>0</v>
      </c>
    </row>
    <row r="118" spans="1:9" x14ac:dyDescent="0.2">
      <c r="A118" s="63" t="s">
        <v>785</v>
      </c>
      <c r="B118" s="89" t="s">
        <v>972</v>
      </c>
      <c r="C118" s="89"/>
      <c r="D118" s="89" t="s">
        <v>973</v>
      </c>
      <c r="E118" s="67">
        <v>1933.07</v>
      </c>
      <c r="F118" s="67">
        <v>1933.07</v>
      </c>
      <c r="G118" s="70">
        <v>14319</v>
      </c>
      <c r="I118" s="70">
        <f t="shared" si="3"/>
        <v>14319</v>
      </c>
    </row>
    <row r="119" spans="1:9" x14ac:dyDescent="0.2">
      <c r="A119" s="64" t="s">
        <v>779</v>
      </c>
      <c r="B119" s="83" t="s">
        <v>974</v>
      </c>
      <c r="C119" s="77"/>
      <c r="D119" s="77" t="s">
        <v>975</v>
      </c>
      <c r="E119" s="67"/>
      <c r="F119" s="67"/>
      <c r="I119" s="70">
        <f t="shared" si="3"/>
        <v>0</v>
      </c>
    </row>
    <row r="120" spans="1:9" x14ac:dyDescent="0.2">
      <c r="A120" s="79" t="s">
        <v>785</v>
      </c>
      <c r="B120" s="85" t="s">
        <v>976</v>
      </c>
      <c r="C120" s="80"/>
      <c r="D120" s="80" t="s">
        <v>67</v>
      </c>
      <c r="E120" s="67">
        <v>35.64</v>
      </c>
      <c r="F120" s="67">
        <v>35.64</v>
      </c>
      <c r="G120" s="70">
        <v>264</v>
      </c>
      <c r="I120" s="70">
        <f t="shared" si="3"/>
        <v>264</v>
      </c>
    </row>
    <row r="121" spans="1:9" x14ac:dyDescent="0.2">
      <c r="A121" s="101" t="s">
        <v>785</v>
      </c>
      <c r="B121" s="100" t="s">
        <v>977</v>
      </c>
      <c r="C121" s="100"/>
      <c r="D121" s="100" t="s">
        <v>978</v>
      </c>
      <c r="E121" s="67">
        <v>68.040000000000006</v>
      </c>
      <c r="F121" s="67">
        <v>68.040000000000006</v>
      </c>
      <c r="G121" s="70">
        <v>504</v>
      </c>
      <c r="I121" s="70">
        <f t="shared" si="3"/>
        <v>504</v>
      </c>
    </row>
    <row r="122" spans="1:9" x14ac:dyDescent="0.2">
      <c r="A122" s="86" t="s">
        <v>779</v>
      </c>
      <c r="B122" s="95" t="s">
        <v>979</v>
      </c>
      <c r="C122" s="95"/>
      <c r="D122" s="95" t="s">
        <v>877</v>
      </c>
      <c r="E122" s="67"/>
      <c r="F122" s="67"/>
      <c r="I122" s="70">
        <f t="shared" si="3"/>
        <v>0</v>
      </c>
    </row>
    <row r="123" spans="1:9" x14ac:dyDescent="0.2">
      <c r="A123" s="93" t="s">
        <v>785</v>
      </c>
      <c r="B123" s="94" t="s">
        <v>980</v>
      </c>
      <c r="C123" s="94"/>
      <c r="D123" s="94" t="s">
        <v>791</v>
      </c>
      <c r="E123" s="67">
        <v>0</v>
      </c>
      <c r="F123" s="67">
        <v>0</v>
      </c>
      <c r="G123" s="70">
        <v>0</v>
      </c>
      <c r="I123" s="70">
        <f t="shared" si="3"/>
        <v>0</v>
      </c>
    </row>
    <row r="124" spans="1:9" x14ac:dyDescent="0.2">
      <c r="A124" s="86" t="s">
        <v>779</v>
      </c>
      <c r="B124" s="95" t="s">
        <v>981</v>
      </c>
      <c r="C124" s="95"/>
      <c r="D124" s="95" t="s">
        <v>781</v>
      </c>
      <c r="E124" s="67"/>
      <c r="F124" s="67"/>
      <c r="I124" s="70">
        <f t="shared" si="3"/>
        <v>0</v>
      </c>
    </row>
    <row r="125" spans="1:9" x14ac:dyDescent="0.2">
      <c r="A125" s="92" t="s">
        <v>779</v>
      </c>
      <c r="B125" s="87" t="s">
        <v>982</v>
      </c>
      <c r="C125" s="95"/>
      <c r="D125" s="95" t="s">
        <v>983</v>
      </c>
      <c r="E125" s="67"/>
      <c r="F125" s="67"/>
      <c r="I125" s="70">
        <f t="shared" si="3"/>
        <v>0</v>
      </c>
    </row>
    <row r="126" spans="1:9" x14ac:dyDescent="0.2">
      <c r="A126" s="86" t="s">
        <v>779</v>
      </c>
      <c r="B126" s="95" t="s">
        <v>984</v>
      </c>
      <c r="C126" s="95"/>
      <c r="D126" s="95" t="s">
        <v>781</v>
      </c>
      <c r="E126" s="67"/>
      <c r="F126" s="67"/>
      <c r="I126" s="70">
        <f t="shared" si="3"/>
        <v>0</v>
      </c>
    </row>
    <row r="127" spans="1:9" x14ac:dyDescent="0.2">
      <c r="A127" s="101" t="s">
        <v>785</v>
      </c>
      <c r="B127" s="100" t="s">
        <v>985</v>
      </c>
      <c r="C127" s="100"/>
      <c r="D127" s="100" t="s">
        <v>986</v>
      </c>
      <c r="E127" s="67">
        <v>17.010000000000002</v>
      </c>
      <c r="F127" s="67">
        <v>17.010000000000002</v>
      </c>
      <c r="G127" s="70">
        <v>126</v>
      </c>
      <c r="I127" s="70">
        <f t="shared" si="3"/>
        <v>126</v>
      </c>
    </row>
    <row r="128" spans="1:9" x14ac:dyDescent="0.2">
      <c r="A128" s="86" t="s">
        <v>779</v>
      </c>
      <c r="B128" s="95" t="s">
        <v>987</v>
      </c>
      <c r="C128" s="95"/>
      <c r="D128" s="95" t="s">
        <v>986</v>
      </c>
      <c r="E128" s="67"/>
      <c r="F128" s="67"/>
      <c r="I128" s="70">
        <f t="shared" si="3"/>
        <v>0</v>
      </c>
    </row>
    <row r="129" spans="1:9" x14ac:dyDescent="0.2">
      <c r="A129" s="93" t="s">
        <v>782</v>
      </c>
      <c r="B129" s="94" t="s">
        <v>988</v>
      </c>
      <c r="C129" s="94"/>
      <c r="D129" s="94" t="s">
        <v>75</v>
      </c>
      <c r="E129" s="67">
        <v>0</v>
      </c>
      <c r="F129" s="67">
        <v>0</v>
      </c>
      <c r="G129" s="70">
        <v>0</v>
      </c>
      <c r="I129" s="70">
        <f t="shared" si="3"/>
        <v>0</v>
      </c>
    </row>
    <row r="130" spans="1:9" x14ac:dyDescent="0.2">
      <c r="A130" s="93" t="s">
        <v>782</v>
      </c>
      <c r="B130" s="94" t="s">
        <v>989</v>
      </c>
      <c r="C130" s="94"/>
      <c r="D130" s="94" t="s">
        <v>75</v>
      </c>
      <c r="E130" s="67">
        <v>1190.6400000000001</v>
      </c>
      <c r="F130" s="67">
        <v>1190.6400000000001</v>
      </c>
      <c r="G130" s="70">
        <v>8819.51</v>
      </c>
      <c r="I130" s="70">
        <f t="shared" si="3"/>
        <v>8819.51</v>
      </c>
    </row>
    <row r="131" spans="1:9" x14ac:dyDescent="0.2">
      <c r="A131" s="63" t="s">
        <v>785</v>
      </c>
      <c r="B131" s="89" t="s">
        <v>990</v>
      </c>
      <c r="C131" s="89"/>
      <c r="D131" s="89" t="s">
        <v>991</v>
      </c>
      <c r="E131" s="67">
        <v>80.02</v>
      </c>
      <c r="F131" s="67">
        <v>79.89</v>
      </c>
      <c r="G131" s="70">
        <v>98.46</v>
      </c>
      <c r="H131" s="70">
        <v>333</v>
      </c>
      <c r="I131" s="70">
        <f t="shared" si="3"/>
        <v>431.46</v>
      </c>
    </row>
    <row r="132" spans="1:9" x14ac:dyDescent="0.2">
      <c r="A132" s="63" t="s">
        <v>785</v>
      </c>
      <c r="B132" s="89" t="s">
        <v>992</v>
      </c>
      <c r="C132" s="89"/>
      <c r="D132" s="89" t="s">
        <v>993</v>
      </c>
      <c r="E132" s="67">
        <v>17.010000000000002</v>
      </c>
      <c r="F132" s="67">
        <v>17.010000000000002</v>
      </c>
      <c r="G132" s="70">
        <v>126</v>
      </c>
      <c r="I132" s="70">
        <f t="shared" si="3"/>
        <v>126</v>
      </c>
    </row>
    <row r="133" spans="1:9" x14ac:dyDescent="0.2">
      <c r="A133" s="64" t="s">
        <v>779</v>
      </c>
      <c r="B133" s="77" t="s">
        <v>994</v>
      </c>
      <c r="C133" s="77"/>
      <c r="D133" s="77" t="s">
        <v>993</v>
      </c>
      <c r="E133" s="67"/>
      <c r="F133" s="67"/>
      <c r="I133" s="70">
        <f t="shared" si="3"/>
        <v>0</v>
      </c>
    </row>
    <row r="134" spans="1:9" x14ac:dyDescent="0.2">
      <c r="A134" s="63" t="s">
        <v>785</v>
      </c>
      <c r="B134" s="89" t="s">
        <v>995</v>
      </c>
      <c r="C134" s="89"/>
      <c r="D134" s="89" t="s">
        <v>857</v>
      </c>
      <c r="E134" s="67">
        <v>1626.79</v>
      </c>
      <c r="F134" s="67">
        <v>1626.79</v>
      </c>
      <c r="G134" s="70">
        <v>11156.98</v>
      </c>
      <c r="H134" s="70">
        <v>603</v>
      </c>
      <c r="I134" s="70">
        <f t="shared" si="3"/>
        <v>11759.98</v>
      </c>
    </row>
    <row r="135" spans="1:9" x14ac:dyDescent="0.2">
      <c r="A135" s="63" t="s">
        <v>782</v>
      </c>
      <c r="B135" s="89" t="s">
        <v>996</v>
      </c>
      <c r="C135" s="89"/>
      <c r="D135" s="89" t="s">
        <v>997</v>
      </c>
      <c r="E135" s="67">
        <v>54.68</v>
      </c>
      <c r="F135" s="67">
        <v>54.68</v>
      </c>
      <c r="G135" s="70">
        <v>405</v>
      </c>
      <c r="I135" s="70">
        <f t="shared" si="3"/>
        <v>405</v>
      </c>
    </row>
    <row r="136" spans="1:9" x14ac:dyDescent="0.2">
      <c r="A136" s="63" t="s">
        <v>785</v>
      </c>
      <c r="B136" s="89" t="s">
        <v>998</v>
      </c>
      <c r="C136" s="89" t="s">
        <v>999</v>
      </c>
      <c r="D136" s="89" t="s">
        <v>898</v>
      </c>
      <c r="E136" s="67">
        <v>0</v>
      </c>
      <c r="F136" s="67">
        <v>0</v>
      </c>
      <c r="G136" s="70">
        <v>0</v>
      </c>
      <c r="I136" s="70">
        <f t="shared" si="3"/>
        <v>0</v>
      </c>
    </row>
    <row r="137" spans="1:9" x14ac:dyDescent="0.2">
      <c r="A137" s="63" t="s">
        <v>785</v>
      </c>
      <c r="B137" s="89" t="s">
        <v>1000</v>
      </c>
      <c r="C137" s="89"/>
      <c r="D137" s="89" t="s">
        <v>1001</v>
      </c>
      <c r="E137" s="67">
        <v>78.98</v>
      </c>
      <c r="F137" s="67">
        <v>78.98</v>
      </c>
      <c r="G137" s="70">
        <v>585</v>
      </c>
      <c r="I137" s="70">
        <f t="shared" si="3"/>
        <v>585</v>
      </c>
    </row>
    <row r="138" spans="1:9" x14ac:dyDescent="0.2">
      <c r="A138" s="79" t="s">
        <v>782</v>
      </c>
      <c r="B138" s="80" t="s">
        <v>1002</v>
      </c>
      <c r="C138" s="89"/>
      <c r="D138" s="80" t="s">
        <v>81</v>
      </c>
      <c r="E138" s="67">
        <v>15.28</v>
      </c>
      <c r="F138" s="67">
        <v>15.29</v>
      </c>
      <c r="G138" s="70">
        <v>113.23</v>
      </c>
      <c r="I138" s="70">
        <f t="shared" si="3"/>
        <v>113.23</v>
      </c>
    </row>
    <row r="139" spans="1:9" x14ac:dyDescent="0.2">
      <c r="A139" s="63" t="s">
        <v>785</v>
      </c>
      <c r="B139" s="89" t="s">
        <v>1003</v>
      </c>
      <c r="C139" s="89"/>
      <c r="D139" s="89" t="s">
        <v>1004</v>
      </c>
      <c r="E139" s="67">
        <v>17.010000000000002</v>
      </c>
      <c r="F139" s="67">
        <v>17.010000000000002</v>
      </c>
      <c r="G139" s="70">
        <v>126</v>
      </c>
      <c r="I139" s="70">
        <f t="shared" si="3"/>
        <v>126</v>
      </c>
    </row>
    <row r="140" spans="1:9" x14ac:dyDescent="0.2">
      <c r="A140" s="63" t="s">
        <v>785</v>
      </c>
      <c r="B140" s="89" t="s">
        <v>1005</v>
      </c>
      <c r="C140" s="89"/>
      <c r="D140" s="89" t="s">
        <v>1006</v>
      </c>
      <c r="E140" s="67">
        <v>7039.37</v>
      </c>
      <c r="F140" s="67">
        <v>7039.37</v>
      </c>
      <c r="G140" s="70">
        <v>50156.78</v>
      </c>
      <c r="H140" s="70">
        <v>1341</v>
      </c>
      <c r="I140" s="70">
        <f t="shared" si="3"/>
        <v>51497.78</v>
      </c>
    </row>
    <row r="141" spans="1:9" x14ac:dyDescent="0.2">
      <c r="A141" s="79" t="s">
        <v>785</v>
      </c>
      <c r="B141" s="80" t="s">
        <v>1007</v>
      </c>
      <c r="C141" s="80" t="s">
        <v>1008</v>
      </c>
      <c r="D141" s="80" t="s">
        <v>1009</v>
      </c>
      <c r="E141" s="67">
        <v>34.020000000000003</v>
      </c>
      <c r="F141" s="67">
        <v>34.020000000000003</v>
      </c>
      <c r="G141" s="70">
        <v>252</v>
      </c>
      <c r="I141" s="70">
        <f t="shared" si="3"/>
        <v>252</v>
      </c>
    </row>
    <row r="142" spans="1:9" x14ac:dyDescent="0.2">
      <c r="A142" s="63" t="s">
        <v>785</v>
      </c>
      <c r="B142" s="89" t="s">
        <v>1010</v>
      </c>
      <c r="C142" s="89"/>
      <c r="D142" s="89" t="s">
        <v>1011</v>
      </c>
      <c r="E142" s="67">
        <v>262.44</v>
      </c>
      <c r="F142" s="67">
        <v>262.44</v>
      </c>
      <c r="G142" s="70">
        <v>1944</v>
      </c>
      <c r="I142" s="70">
        <f t="shared" si="3"/>
        <v>1944</v>
      </c>
    </row>
    <row r="143" spans="1:9" x14ac:dyDescent="0.2">
      <c r="A143" s="63" t="s">
        <v>782</v>
      </c>
      <c r="B143" s="89" t="s">
        <v>1012</v>
      </c>
      <c r="C143" s="89" t="s">
        <v>88</v>
      </c>
      <c r="D143" s="89" t="s">
        <v>89</v>
      </c>
      <c r="E143" s="67">
        <v>52.29</v>
      </c>
      <c r="F143" s="67">
        <v>52.29</v>
      </c>
      <c r="G143" s="70">
        <v>387.36</v>
      </c>
      <c r="I143" s="70">
        <f t="shared" si="3"/>
        <v>387.36</v>
      </c>
    </row>
    <row r="144" spans="1:9" x14ac:dyDescent="0.2">
      <c r="A144" s="64" t="s">
        <v>779</v>
      </c>
      <c r="B144" s="77" t="s">
        <v>1013</v>
      </c>
      <c r="C144" s="77"/>
      <c r="D144" s="77" t="s">
        <v>1014</v>
      </c>
      <c r="E144" s="67">
        <v>0.61</v>
      </c>
      <c r="F144" s="67">
        <v>0.61</v>
      </c>
      <c r="G144" s="70">
        <v>4.5</v>
      </c>
      <c r="I144" s="70">
        <f t="shared" si="3"/>
        <v>4.5</v>
      </c>
    </row>
    <row r="145" spans="1:9" x14ac:dyDescent="0.2">
      <c r="A145" s="63" t="s">
        <v>785</v>
      </c>
      <c r="B145" s="89" t="s">
        <v>1015</v>
      </c>
      <c r="C145" s="89"/>
      <c r="D145" s="89" t="s">
        <v>1016</v>
      </c>
      <c r="E145" s="67">
        <v>0</v>
      </c>
      <c r="F145" s="67">
        <v>0</v>
      </c>
      <c r="G145" s="70">
        <v>0</v>
      </c>
      <c r="I145" s="70">
        <f t="shared" si="3"/>
        <v>0</v>
      </c>
    </row>
    <row r="146" spans="1:9" x14ac:dyDescent="0.2">
      <c r="A146" s="64" t="s">
        <v>779</v>
      </c>
      <c r="B146" s="77" t="s">
        <v>1017</v>
      </c>
      <c r="C146" s="77"/>
      <c r="D146" s="77" t="s">
        <v>1016</v>
      </c>
      <c r="E146" s="67"/>
      <c r="F146" s="67"/>
      <c r="I146" s="70">
        <f t="shared" si="3"/>
        <v>0</v>
      </c>
    </row>
    <row r="147" spans="1:9" x14ac:dyDescent="0.2">
      <c r="A147" s="79" t="s">
        <v>785</v>
      </c>
      <c r="B147" s="80" t="s">
        <v>1018</v>
      </c>
      <c r="C147" s="80"/>
      <c r="D147" s="80" t="s">
        <v>983</v>
      </c>
      <c r="E147" s="67">
        <v>0</v>
      </c>
      <c r="F147" s="67">
        <v>0</v>
      </c>
      <c r="G147" s="70">
        <v>0</v>
      </c>
      <c r="I147" s="70">
        <f t="shared" si="3"/>
        <v>0</v>
      </c>
    </row>
    <row r="148" spans="1:9" x14ac:dyDescent="0.2">
      <c r="A148" s="64" t="s">
        <v>779</v>
      </c>
      <c r="B148" s="77" t="s">
        <v>1019</v>
      </c>
      <c r="C148" s="80" t="s">
        <v>1020</v>
      </c>
      <c r="D148" s="77" t="s">
        <v>1021</v>
      </c>
      <c r="E148" s="67"/>
      <c r="F148" s="67"/>
      <c r="I148" s="70">
        <f t="shared" si="3"/>
        <v>0</v>
      </c>
    </row>
    <row r="149" spans="1:9" x14ac:dyDescent="0.2">
      <c r="A149" s="64" t="s">
        <v>779</v>
      </c>
      <c r="B149" s="77" t="s">
        <v>1022</v>
      </c>
      <c r="C149" s="80" t="s">
        <v>1023</v>
      </c>
      <c r="D149" s="77" t="s">
        <v>791</v>
      </c>
      <c r="E149" s="67"/>
      <c r="F149" s="67"/>
      <c r="I149" s="70">
        <f t="shared" si="3"/>
        <v>0</v>
      </c>
    </row>
    <row r="150" spans="1:9" x14ac:dyDescent="0.2">
      <c r="A150" s="79" t="s">
        <v>785</v>
      </c>
      <c r="B150" s="80" t="s">
        <v>1024</v>
      </c>
      <c r="C150" s="80"/>
      <c r="D150" s="80" t="s">
        <v>150</v>
      </c>
      <c r="E150" s="67"/>
      <c r="F150" s="67"/>
      <c r="I150" s="70">
        <f t="shared" si="3"/>
        <v>0</v>
      </c>
    </row>
    <row r="151" spans="1:9" x14ac:dyDescent="0.2">
      <c r="A151" s="79" t="s">
        <v>785</v>
      </c>
      <c r="B151" s="80" t="s">
        <v>1025</v>
      </c>
      <c r="C151" s="80" t="s">
        <v>1026</v>
      </c>
      <c r="D151" s="80" t="s">
        <v>1027</v>
      </c>
      <c r="E151" s="67">
        <v>34.020000000000003</v>
      </c>
      <c r="F151" s="67">
        <v>34.020000000000003</v>
      </c>
      <c r="G151" s="70">
        <v>252</v>
      </c>
      <c r="I151" s="70">
        <f t="shared" si="3"/>
        <v>252</v>
      </c>
    </row>
    <row r="152" spans="1:9" x14ac:dyDescent="0.2">
      <c r="A152" s="64" t="s">
        <v>779</v>
      </c>
      <c r="B152" s="77" t="s">
        <v>1028</v>
      </c>
      <c r="C152" s="80" t="s">
        <v>1026</v>
      </c>
      <c r="D152" s="77" t="s">
        <v>1027</v>
      </c>
      <c r="E152" s="67"/>
      <c r="F152" s="67"/>
      <c r="I152" s="70">
        <f t="shared" si="3"/>
        <v>0</v>
      </c>
    </row>
    <row r="153" spans="1:9" x14ac:dyDescent="0.2">
      <c r="A153" s="79" t="s">
        <v>785</v>
      </c>
      <c r="B153" s="80" t="s">
        <v>1029</v>
      </c>
      <c r="C153" s="80"/>
      <c r="D153" s="80" t="s">
        <v>795</v>
      </c>
      <c r="E153" s="67">
        <v>0</v>
      </c>
      <c r="F153" s="67">
        <v>0</v>
      </c>
      <c r="G153" s="70">
        <v>0</v>
      </c>
      <c r="I153" s="70">
        <f t="shared" si="3"/>
        <v>0</v>
      </c>
    </row>
    <row r="154" spans="1:9" x14ac:dyDescent="0.2">
      <c r="A154" s="64" t="s">
        <v>779</v>
      </c>
      <c r="B154" s="77" t="s">
        <v>1030</v>
      </c>
      <c r="C154" s="77"/>
      <c r="D154" s="77" t="s">
        <v>795</v>
      </c>
      <c r="E154" s="67"/>
      <c r="F154" s="67"/>
      <c r="I154" s="70">
        <f t="shared" si="3"/>
        <v>0</v>
      </c>
    </row>
    <row r="155" spans="1:9" x14ac:dyDescent="0.2">
      <c r="A155" s="79" t="s">
        <v>785</v>
      </c>
      <c r="B155" s="80" t="s">
        <v>1031</v>
      </c>
      <c r="C155" s="80" t="s">
        <v>1032</v>
      </c>
      <c r="D155" s="80" t="s">
        <v>1033</v>
      </c>
      <c r="E155" s="67">
        <v>0</v>
      </c>
      <c r="F155" s="67">
        <v>0</v>
      </c>
      <c r="G155" s="70">
        <v>0</v>
      </c>
      <c r="I155" s="70">
        <f t="shared" si="3"/>
        <v>0</v>
      </c>
    </row>
    <row r="156" spans="1:9" x14ac:dyDescent="0.2">
      <c r="A156" s="63" t="s">
        <v>785</v>
      </c>
      <c r="B156" s="89" t="s">
        <v>1034</v>
      </c>
      <c r="C156" s="89"/>
      <c r="D156" s="89" t="s">
        <v>1035</v>
      </c>
      <c r="E156" s="67">
        <v>458.23</v>
      </c>
      <c r="F156" s="67">
        <v>458.23</v>
      </c>
      <c r="G156" s="70">
        <v>3074.3</v>
      </c>
      <c r="H156" s="70">
        <v>216</v>
      </c>
      <c r="I156" s="70">
        <f t="shared" si="3"/>
        <v>3290.3</v>
      </c>
    </row>
    <row r="157" spans="1:9" x14ac:dyDescent="0.2">
      <c r="A157" s="64" t="s">
        <v>779</v>
      </c>
      <c r="B157" s="77" t="s">
        <v>1036</v>
      </c>
      <c r="C157" s="80" t="s">
        <v>1037</v>
      </c>
      <c r="D157" s="77" t="s">
        <v>781</v>
      </c>
      <c r="E157" s="67"/>
      <c r="F157" s="67"/>
      <c r="I157" s="70">
        <f t="shared" si="3"/>
        <v>0</v>
      </c>
    </row>
    <row r="158" spans="1:9" x14ac:dyDescent="0.2">
      <c r="A158" s="79" t="s">
        <v>785</v>
      </c>
      <c r="B158" s="80" t="s">
        <v>1038</v>
      </c>
      <c r="C158" s="80"/>
      <c r="D158" s="80" t="s">
        <v>1009</v>
      </c>
      <c r="E158" s="67"/>
      <c r="F158" s="67"/>
      <c r="I158" s="70">
        <f t="shared" si="3"/>
        <v>0</v>
      </c>
    </row>
    <row r="159" spans="1:9" x14ac:dyDescent="0.2">
      <c r="A159" s="82" t="s">
        <v>779</v>
      </c>
      <c r="B159" s="83" t="s">
        <v>1039</v>
      </c>
      <c r="C159" s="77"/>
      <c r="D159" s="77" t="s">
        <v>393</v>
      </c>
      <c r="E159" s="67"/>
      <c r="F159" s="67"/>
      <c r="I159" s="70">
        <f t="shared" si="3"/>
        <v>0</v>
      </c>
    </row>
    <row r="160" spans="1:9" x14ac:dyDescent="0.2">
      <c r="A160" s="92" t="s">
        <v>779</v>
      </c>
      <c r="B160" s="87" t="s">
        <v>1040</v>
      </c>
      <c r="C160" s="94" t="s">
        <v>1041</v>
      </c>
      <c r="D160" s="95" t="s">
        <v>1042</v>
      </c>
      <c r="E160" s="67">
        <v>0.91</v>
      </c>
      <c r="F160" s="67">
        <v>0.91</v>
      </c>
      <c r="G160" s="70">
        <v>6.75</v>
      </c>
      <c r="I160" s="70">
        <f t="shared" si="3"/>
        <v>6.75</v>
      </c>
    </row>
    <row r="161" spans="1:9" x14ac:dyDescent="0.2">
      <c r="A161" s="92" t="s">
        <v>779</v>
      </c>
      <c r="B161" s="87" t="s">
        <v>1043</v>
      </c>
      <c r="C161" s="94"/>
      <c r="D161" s="95" t="s">
        <v>1044</v>
      </c>
      <c r="E161" s="67"/>
      <c r="F161" s="67"/>
      <c r="I161" s="70">
        <f t="shared" si="3"/>
        <v>0</v>
      </c>
    </row>
    <row r="162" spans="1:9" x14ac:dyDescent="0.2">
      <c r="A162" s="63" t="s">
        <v>785</v>
      </c>
      <c r="B162" s="89" t="s">
        <v>1045</v>
      </c>
      <c r="C162" s="89"/>
      <c r="D162" s="89" t="s">
        <v>1046</v>
      </c>
      <c r="E162" s="67">
        <v>212.59</v>
      </c>
      <c r="F162" s="67">
        <v>212.58</v>
      </c>
      <c r="G162" s="70">
        <v>1574.7</v>
      </c>
      <c r="I162" s="70">
        <f t="shared" si="3"/>
        <v>1574.7</v>
      </c>
    </row>
    <row r="163" spans="1:9" x14ac:dyDescent="0.2">
      <c r="A163" s="79" t="s">
        <v>782</v>
      </c>
      <c r="B163" s="80" t="s">
        <v>1047</v>
      </c>
      <c r="C163" s="89"/>
      <c r="D163" s="80" t="s">
        <v>1048</v>
      </c>
      <c r="E163" s="67">
        <v>85.05</v>
      </c>
      <c r="F163" s="67">
        <v>85.05</v>
      </c>
      <c r="G163" s="70">
        <v>630</v>
      </c>
      <c r="I163" s="70">
        <f t="shared" si="3"/>
        <v>630</v>
      </c>
    </row>
    <row r="164" spans="1:9" x14ac:dyDescent="0.2">
      <c r="A164" s="63" t="s">
        <v>785</v>
      </c>
      <c r="B164" s="89" t="s">
        <v>1049</v>
      </c>
      <c r="C164" s="89"/>
      <c r="D164" s="89" t="s">
        <v>1050</v>
      </c>
      <c r="E164" s="67">
        <v>64.400000000000006</v>
      </c>
      <c r="F164" s="67">
        <v>78.98</v>
      </c>
      <c r="G164" s="70">
        <v>585</v>
      </c>
      <c r="I164" s="70">
        <f t="shared" si="3"/>
        <v>585</v>
      </c>
    </row>
    <row r="165" spans="1:9" x14ac:dyDescent="0.2">
      <c r="A165" s="64" t="s">
        <v>779</v>
      </c>
      <c r="B165" s="77" t="s">
        <v>1051</v>
      </c>
      <c r="C165" s="77"/>
      <c r="D165" s="77" t="s">
        <v>1052</v>
      </c>
      <c r="E165" s="67"/>
      <c r="F165" s="67"/>
      <c r="I165" s="70">
        <f t="shared" si="3"/>
        <v>0</v>
      </c>
    </row>
    <row r="166" spans="1:9" x14ac:dyDescent="0.2">
      <c r="A166" s="63" t="s">
        <v>782</v>
      </c>
      <c r="B166" s="89" t="s">
        <v>1053</v>
      </c>
      <c r="C166" s="89"/>
      <c r="D166" s="89" t="s">
        <v>940</v>
      </c>
      <c r="E166" s="67">
        <v>0</v>
      </c>
      <c r="F166" s="67">
        <v>0</v>
      </c>
      <c r="G166" s="70">
        <v>0</v>
      </c>
      <c r="I166" s="70">
        <f t="shared" si="3"/>
        <v>0</v>
      </c>
    </row>
    <row r="167" spans="1:9" x14ac:dyDescent="0.2">
      <c r="A167" s="79" t="s">
        <v>785</v>
      </c>
      <c r="B167" s="80" t="s">
        <v>1054</v>
      </c>
      <c r="C167" s="89"/>
      <c r="D167" s="80" t="s">
        <v>1055</v>
      </c>
      <c r="E167" s="67">
        <v>0</v>
      </c>
      <c r="F167" s="67">
        <v>0</v>
      </c>
      <c r="G167" s="70">
        <v>0</v>
      </c>
      <c r="I167" s="70">
        <f t="shared" si="3"/>
        <v>0</v>
      </c>
    </row>
    <row r="168" spans="1:9" x14ac:dyDescent="0.2">
      <c r="A168" s="79" t="s">
        <v>785</v>
      </c>
      <c r="B168" s="80" t="s">
        <v>1056</v>
      </c>
      <c r="C168" s="89"/>
      <c r="D168" s="80" t="s">
        <v>1057</v>
      </c>
      <c r="E168" s="67">
        <v>0</v>
      </c>
      <c r="F168" s="67">
        <v>0</v>
      </c>
      <c r="G168" s="70">
        <v>0</v>
      </c>
      <c r="I168" s="70">
        <f t="shared" si="3"/>
        <v>0</v>
      </c>
    </row>
    <row r="169" spans="1:9" x14ac:dyDescent="0.2">
      <c r="A169" s="79" t="s">
        <v>785</v>
      </c>
      <c r="B169" s="80" t="s">
        <v>1058</v>
      </c>
      <c r="C169" s="89"/>
      <c r="D169" s="80" t="s">
        <v>791</v>
      </c>
      <c r="E169" s="67">
        <v>0</v>
      </c>
      <c r="F169" s="67">
        <v>0</v>
      </c>
      <c r="G169" s="70">
        <v>0</v>
      </c>
      <c r="I169" s="70">
        <f t="shared" si="3"/>
        <v>0</v>
      </c>
    </row>
    <row r="170" spans="1:9" x14ac:dyDescent="0.2">
      <c r="A170" s="64" t="s">
        <v>779</v>
      </c>
      <c r="B170" s="77" t="s">
        <v>1059</v>
      </c>
      <c r="C170" s="77"/>
      <c r="D170" s="77" t="s">
        <v>791</v>
      </c>
      <c r="E170" s="67"/>
      <c r="F170" s="67"/>
      <c r="I170" s="70">
        <f t="shared" si="3"/>
        <v>0</v>
      </c>
    </row>
    <row r="171" spans="1:9" x14ac:dyDescent="0.2">
      <c r="A171" s="64" t="s">
        <v>779</v>
      </c>
      <c r="B171" s="77" t="s">
        <v>1060</v>
      </c>
      <c r="C171" s="77"/>
      <c r="D171" s="77" t="s">
        <v>799</v>
      </c>
      <c r="E171" s="67"/>
      <c r="F171" s="67"/>
      <c r="I171" s="70">
        <f t="shared" si="3"/>
        <v>0</v>
      </c>
    </row>
    <row r="172" spans="1:9" x14ac:dyDescent="0.2">
      <c r="A172" s="63" t="s">
        <v>785</v>
      </c>
      <c r="B172" s="91" t="s">
        <v>1061</v>
      </c>
      <c r="C172" s="89" t="s">
        <v>1062</v>
      </c>
      <c r="D172" s="89" t="s">
        <v>1063</v>
      </c>
      <c r="E172" s="67">
        <v>0</v>
      </c>
      <c r="F172" s="67">
        <v>0</v>
      </c>
      <c r="G172" s="70">
        <v>0</v>
      </c>
      <c r="I172" s="70">
        <f t="shared" si="3"/>
        <v>0</v>
      </c>
    </row>
    <row r="173" spans="1:9" x14ac:dyDescent="0.2">
      <c r="A173" s="63" t="s">
        <v>785</v>
      </c>
      <c r="B173" s="89" t="s">
        <v>1064</v>
      </c>
      <c r="C173" s="89"/>
      <c r="D173" s="89" t="s">
        <v>791</v>
      </c>
      <c r="E173" s="67">
        <v>0</v>
      </c>
      <c r="F173" s="67">
        <v>0</v>
      </c>
      <c r="G173" s="70">
        <v>0</v>
      </c>
      <c r="I173" s="70">
        <f t="shared" si="3"/>
        <v>0</v>
      </c>
    </row>
    <row r="174" spans="1:9" x14ac:dyDescent="0.2">
      <c r="A174" s="64" t="s">
        <v>779</v>
      </c>
      <c r="B174" s="77" t="s">
        <v>1065</v>
      </c>
      <c r="C174" s="77"/>
      <c r="D174" s="77" t="s">
        <v>791</v>
      </c>
      <c r="E174" s="67"/>
      <c r="F174" s="67"/>
      <c r="I174" s="70">
        <f t="shared" si="3"/>
        <v>0</v>
      </c>
    </row>
    <row r="175" spans="1:9" x14ac:dyDescent="0.2">
      <c r="A175" s="82" t="s">
        <v>779</v>
      </c>
      <c r="B175" s="83" t="s">
        <v>1066</v>
      </c>
      <c r="C175" s="80"/>
      <c r="D175" s="77" t="s">
        <v>983</v>
      </c>
      <c r="E175" s="67"/>
      <c r="F175" s="67"/>
      <c r="I175" s="70">
        <f t="shared" ref="I175:I223" si="4">SUM(G175:H175)</f>
        <v>0</v>
      </c>
    </row>
    <row r="176" spans="1:9" x14ac:dyDescent="0.2">
      <c r="A176" s="82" t="s">
        <v>779</v>
      </c>
      <c r="B176" s="83" t="s">
        <v>1067</v>
      </c>
      <c r="C176" s="80"/>
      <c r="D176" s="77" t="s">
        <v>853</v>
      </c>
      <c r="E176" s="67"/>
      <c r="F176" s="67"/>
      <c r="I176" s="70">
        <f t="shared" si="4"/>
        <v>0</v>
      </c>
    </row>
    <row r="177" spans="1:9" x14ac:dyDescent="0.2">
      <c r="A177" s="64" t="s">
        <v>779</v>
      </c>
      <c r="B177" s="77" t="s">
        <v>1068</v>
      </c>
      <c r="C177" s="80"/>
      <c r="D177" s="77" t="s">
        <v>1069</v>
      </c>
      <c r="E177" s="67"/>
      <c r="F177" s="67"/>
      <c r="I177" s="70">
        <f t="shared" si="4"/>
        <v>0</v>
      </c>
    </row>
    <row r="178" spans="1:9" x14ac:dyDescent="0.2">
      <c r="A178" s="64" t="s">
        <v>779</v>
      </c>
      <c r="B178" s="77" t="s">
        <v>1070</v>
      </c>
      <c r="C178" s="80" t="s">
        <v>1071</v>
      </c>
      <c r="D178" s="77" t="s">
        <v>1072</v>
      </c>
      <c r="E178" s="67">
        <v>0</v>
      </c>
      <c r="F178" s="67">
        <v>0</v>
      </c>
      <c r="G178" s="70">
        <v>0</v>
      </c>
      <c r="I178" s="70">
        <f t="shared" si="4"/>
        <v>0</v>
      </c>
    </row>
    <row r="179" spans="1:9" x14ac:dyDescent="0.2">
      <c r="A179" s="64" t="s">
        <v>779</v>
      </c>
      <c r="B179" s="77" t="s">
        <v>1073</v>
      </c>
      <c r="C179" s="80" t="s">
        <v>1074</v>
      </c>
      <c r="D179" s="77" t="s">
        <v>993</v>
      </c>
      <c r="E179" s="67"/>
      <c r="F179" s="67"/>
      <c r="I179" s="70">
        <f t="shared" si="4"/>
        <v>0</v>
      </c>
    </row>
    <row r="180" spans="1:9" x14ac:dyDescent="0.2">
      <c r="A180" s="79" t="s">
        <v>785</v>
      </c>
      <c r="B180" s="80" t="s">
        <v>1075</v>
      </c>
      <c r="C180" s="80"/>
      <c r="D180" s="80" t="s">
        <v>824</v>
      </c>
      <c r="E180" s="67">
        <v>0</v>
      </c>
      <c r="F180" s="67">
        <v>0</v>
      </c>
      <c r="G180" s="70">
        <v>0</v>
      </c>
      <c r="I180" s="70">
        <f t="shared" si="4"/>
        <v>0</v>
      </c>
    </row>
    <row r="181" spans="1:9" x14ac:dyDescent="0.2">
      <c r="A181" s="64" t="s">
        <v>779</v>
      </c>
      <c r="B181" s="77" t="s">
        <v>1076</v>
      </c>
      <c r="C181" s="80" t="s">
        <v>1077</v>
      </c>
      <c r="D181" s="77" t="s">
        <v>803</v>
      </c>
      <c r="E181" s="67"/>
      <c r="F181" s="67"/>
      <c r="I181" s="70">
        <f t="shared" si="4"/>
        <v>0</v>
      </c>
    </row>
    <row r="182" spans="1:9" x14ac:dyDescent="0.2">
      <c r="A182" s="63" t="s">
        <v>785</v>
      </c>
      <c r="B182" s="89" t="s">
        <v>1078</v>
      </c>
      <c r="C182" s="89"/>
      <c r="D182" s="89" t="s">
        <v>1079</v>
      </c>
      <c r="E182" s="67">
        <v>0</v>
      </c>
      <c r="F182" s="67">
        <v>0</v>
      </c>
      <c r="G182" s="70">
        <v>0</v>
      </c>
      <c r="I182" s="70">
        <f t="shared" si="4"/>
        <v>0</v>
      </c>
    </row>
    <row r="183" spans="1:9" x14ac:dyDescent="0.2">
      <c r="A183" s="64" t="s">
        <v>779</v>
      </c>
      <c r="B183" s="77" t="s">
        <v>1080</v>
      </c>
      <c r="C183" s="77"/>
      <c r="D183" s="77" t="s">
        <v>1079</v>
      </c>
      <c r="E183" s="67"/>
      <c r="F183" s="67"/>
      <c r="I183" s="70">
        <f t="shared" si="4"/>
        <v>0</v>
      </c>
    </row>
    <row r="184" spans="1:9" x14ac:dyDescent="0.2">
      <c r="A184" s="79" t="s">
        <v>785</v>
      </c>
      <c r="B184" s="80" t="s">
        <v>1081</v>
      </c>
      <c r="C184" s="80"/>
      <c r="D184" s="80" t="s">
        <v>1082</v>
      </c>
      <c r="E184" s="67">
        <v>0</v>
      </c>
      <c r="F184" s="67">
        <v>0</v>
      </c>
      <c r="G184" s="70">
        <v>0</v>
      </c>
      <c r="I184" s="70">
        <f t="shared" si="4"/>
        <v>0</v>
      </c>
    </row>
    <row r="185" spans="1:9" x14ac:dyDescent="0.2">
      <c r="A185" s="64" t="s">
        <v>779</v>
      </c>
      <c r="B185" s="77" t="s">
        <v>1083</v>
      </c>
      <c r="C185" s="77"/>
      <c r="D185" s="77" t="s">
        <v>1084</v>
      </c>
      <c r="E185" s="67"/>
      <c r="F185" s="67"/>
      <c r="I185" s="70">
        <f t="shared" si="4"/>
        <v>0</v>
      </c>
    </row>
    <row r="186" spans="1:9" x14ac:dyDescent="0.2">
      <c r="A186" s="82" t="s">
        <v>779</v>
      </c>
      <c r="B186" s="83" t="s">
        <v>1085</v>
      </c>
      <c r="C186" s="80" t="s">
        <v>1086</v>
      </c>
      <c r="D186" s="77" t="s">
        <v>1087</v>
      </c>
      <c r="E186" s="67"/>
      <c r="F186" s="67"/>
      <c r="I186" s="70">
        <f t="shared" si="4"/>
        <v>0</v>
      </c>
    </row>
    <row r="187" spans="1:9" x14ac:dyDescent="0.2">
      <c r="A187" s="63" t="s">
        <v>785</v>
      </c>
      <c r="B187" s="89" t="s">
        <v>1088</v>
      </c>
      <c r="C187" s="89"/>
      <c r="D187" s="89" t="s">
        <v>1089</v>
      </c>
      <c r="E187" s="67">
        <v>133.65</v>
      </c>
      <c r="F187" s="67">
        <v>133.65</v>
      </c>
      <c r="G187" s="70">
        <v>990</v>
      </c>
      <c r="I187" s="70">
        <f t="shared" si="4"/>
        <v>990</v>
      </c>
    </row>
    <row r="188" spans="1:9" x14ac:dyDescent="0.2">
      <c r="A188" s="79" t="s">
        <v>785</v>
      </c>
      <c r="B188" s="80" t="s">
        <v>1090</v>
      </c>
      <c r="C188" s="89"/>
      <c r="D188" s="80" t="s">
        <v>1091</v>
      </c>
      <c r="E188" s="67"/>
      <c r="F188" s="67"/>
      <c r="I188" s="70">
        <f t="shared" si="4"/>
        <v>0</v>
      </c>
    </row>
    <row r="189" spans="1:9" x14ac:dyDescent="0.2">
      <c r="A189" s="64" t="s">
        <v>779</v>
      </c>
      <c r="B189" s="77" t="s">
        <v>1092</v>
      </c>
      <c r="C189" s="77"/>
      <c r="D189" s="77" t="s">
        <v>1091</v>
      </c>
      <c r="E189" s="67"/>
      <c r="F189" s="67"/>
      <c r="I189" s="70">
        <f t="shared" si="4"/>
        <v>0</v>
      </c>
    </row>
    <row r="190" spans="1:9" x14ac:dyDescent="0.2">
      <c r="A190" s="84" t="s">
        <v>785</v>
      </c>
      <c r="B190" s="85" t="s">
        <v>1093</v>
      </c>
      <c r="C190" s="80"/>
      <c r="D190" s="80" t="s">
        <v>1094</v>
      </c>
      <c r="E190" s="67">
        <v>0</v>
      </c>
      <c r="F190" s="67">
        <v>0</v>
      </c>
      <c r="G190" s="70">
        <v>0</v>
      </c>
      <c r="I190" s="70">
        <f t="shared" si="4"/>
        <v>0</v>
      </c>
    </row>
    <row r="191" spans="1:9" x14ac:dyDescent="0.2">
      <c r="A191" s="79" t="s">
        <v>782</v>
      </c>
      <c r="B191" s="80" t="s">
        <v>112</v>
      </c>
      <c r="C191" s="80"/>
      <c r="D191" s="80" t="s">
        <v>1095</v>
      </c>
      <c r="E191" s="67">
        <v>81.849999999999994</v>
      </c>
      <c r="F191" s="67">
        <v>81.849999999999994</v>
      </c>
      <c r="G191" s="70">
        <v>606.27</v>
      </c>
      <c r="I191" s="70">
        <f t="shared" si="4"/>
        <v>606.27</v>
      </c>
    </row>
    <row r="192" spans="1:9" x14ac:dyDescent="0.2">
      <c r="A192" s="64" t="s">
        <v>779</v>
      </c>
      <c r="B192" s="77" t="s">
        <v>1096</v>
      </c>
      <c r="C192" s="77"/>
      <c r="D192" s="77" t="s">
        <v>781</v>
      </c>
      <c r="E192" s="67"/>
      <c r="F192" s="67"/>
      <c r="I192" s="70">
        <f t="shared" si="4"/>
        <v>0</v>
      </c>
    </row>
    <row r="193" spans="1:9" x14ac:dyDescent="0.2">
      <c r="A193" s="79" t="s">
        <v>782</v>
      </c>
      <c r="B193" s="80" t="s">
        <v>1097</v>
      </c>
      <c r="C193" s="80" t="s">
        <v>1098</v>
      </c>
      <c r="D193" s="80" t="s">
        <v>115</v>
      </c>
      <c r="E193" s="67">
        <v>2.4300000000000002</v>
      </c>
      <c r="F193" s="67">
        <v>2.4300000000000002</v>
      </c>
      <c r="G193" s="70">
        <v>18</v>
      </c>
      <c r="I193" s="70">
        <f t="shared" si="4"/>
        <v>18</v>
      </c>
    </row>
    <row r="194" spans="1:9" x14ac:dyDescent="0.2">
      <c r="A194" s="79" t="s">
        <v>785</v>
      </c>
      <c r="B194" s="80" t="s">
        <v>1099</v>
      </c>
      <c r="C194" s="80"/>
      <c r="D194" s="80" t="s">
        <v>1100</v>
      </c>
      <c r="E194" s="67">
        <v>0</v>
      </c>
      <c r="F194" s="67">
        <v>0</v>
      </c>
      <c r="G194" s="70">
        <v>0</v>
      </c>
      <c r="I194" s="70">
        <f t="shared" si="4"/>
        <v>0</v>
      </c>
    </row>
    <row r="195" spans="1:9" x14ac:dyDescent="0.2">
      <c r="A195" s="64" t="s">
        <v>779</v>
      </c>
      <c r="B195" s="77" t="s">
        <v>1101</v>
      </c>
      <c r="C195" s="77"/>
      <c r="D195" s="77" t="s">
        <v>1100</v>
      </c>
      <c r="E195" s="67"/>
      <c r="F195" s="67"/>
      <c r="I195" s="70">
        <f t="shared" si="4"/>
        <v>0</v>
      </c>
    </row>
    <row r="196" spans="1:9" x14ac:dyDescent="0.2">
      <c r="A196" s="84" t="s">
        <v>785</v>
      </c>
      <c r="B196" s="85" t="s">
        <v>1102</v>
      </c>
      <c r="C196" s="85" t="s">
        <v>1103</v>
      </c>
      <c r="D196" s="85" t="s">
        <v>1104</v>
      </c>
      <c r="E196" s="67"/>
      <c r="F196" s="67"/>
      <c r="I196" s="70">
        <f t="shared" si="4"/>
        <v>0</v>
      </c>
    </row>
    <row r="197" spans="1:9" x14ac:dyDescent="0.2">
      <c r="A197" s="64" t="s">
        <v>779</v>
      </c>
      <c r="B197" s="77" t="s">
        <v>1105</v>
      </c>
      <c r="C197" s="80" t="s">
        <v>1103</v>
      </c>
      <c r="D197" s="77" t="s">
        <v>1104</v>
      </c>
      <c r="E197" s="67"/>
      <c r="F197" s="67"/>
      <c r="I197" s="70">
        <f t="shared" si="4"/>
        <v>0</v>
      </c>
    </row>
    <row r="198" spans="1:9" x14ac:dyDescent="0.2">
      <c r="A198" s="64" t="s">
        <v>779</v>
      </c>
      <c r="B198" s="77" t="s">
        <v>1106</v>
      </c>
      <c r="C198" s="80"/>
      <c r="D198" s="77" t="s">
        <v>1107</v>
      </c>
      <c r="E198" s="67"/>
      <c r="F198" s="67"/>
      <c r="I198" s="70">
        <f t="shared" si="4"/>
        <v>0</v>
      </c>
    </row>
    <row r="199" spans="1:9" x14ac:dyDescent="0.2">
      <c r="A199" s="64" t="s">
        <v>779</v>
      </c>
      <c r="B199" s="77" t="s">
        <v>1108</v>
      </c>
      <c r="C199" s="80"/>
      <c r="D199" s="77" t="s">
        <v>1109</v>
      </c>
      <c r="E199" s="67">
        <v>0</v>
      </c>
      <c r="F199" s="67">
        <v>0</v>
      </c>
      <c r="G199" s="70">
        <v>0</v>
      </c>
      <c r="I199" s="70">
        <f t="shared" si="4"/>
        <v>0</v>
      </c>
    </row>
    <row r="200" spans="1:9" x14ac:dyDescent="0.2">
      <c r="A200" s="84" t="s">
        <v>785</v>
      </c>
      <c r="B200" s="85" t="s">
        <v>1110</v>
      </c>
      <c r="C200" s="80"/>
      <c r="D200" s="80" t="s">
        <v>942</v>
      </c>
      <c r="E200" s="67">
        <v>18.829999999999998</v>
      </c>
      <c r="F200" s="67">
        <v>18.829999999999998</v>
      </c>
      <c r="G200" s="70">
        <v>139.5</v>
      </c>
      <c r="I200" s="70">
        <f t="shared" si="4"/>
        <v>139.5</v>
      </c>
    </row>
    <row r="201" spans="1:9" x14ac:dyDescent="0.2">
      <c r="A201" s="82" t="s">
        <v>779</v>
      </c>
      <c r="B201" s="83" t="s">
        <v>1111</v>
      </c>
      <c r="C201" s="80"/>
      <c r="D201" s="77" t="s">
        <v>942</v>
      </c>
      <c r="E201" s="67"/>
      <c r="F201" s="67"/>
      <c r="I201" s="70">
        <f t="shared" si="4"/>
        <v>0</v>
      </c>
    </row>
    <row r="202" spans="1:9" x14ac:dyDescent="0.2">
      <c r="A202" s="79" t="s">
        <v>785</v>
      </c>
      <c r="B202" s="80" t="s">
        <v>1112</v>
      </c>
      <c r="C202" s="80" t="s">
        <v>1113</v>
      </c>
      <c r="D202" s="80" t="s">
        <v>1114</v>
      </c>
      <c r="E202" s="67">
        <v>42.53</v>
      </c>
      <c r="F202" s="67">
        <v>42.53</v>
      </c>
      <c r="G202" s="70">
        <v>315</v>
      </c>
      <c r="I202" s="70">
        <f t="shared" si="4"/>
        <v>315</v>
      </c>
    </row>
    <row r="203" spans="1:9" x14ac:dyDescent="0.2">
      <c r="A203" s="64" t="s">
        <v>779</v>
      </c>
      <c r="B203" s="77" t="s">
        <v>1115</v>
      </c>
      <c r="C203" s="80" t="s">
        <v>1113</v>
      </c>
      <c r="D203" s="77" t="s">
        <v>1114</v>
      </c>
      <c r="E203" s="67"/>
      <c r="F203" s="67"/>
      <c r="I203" s="70">
        <f t="shared" si="4"/>
        <v>0</v>
      </c>
    </row>
    <row r="204" spans="1:9" x14ac:dyDescent="0.2">
      <c r="A204" s="79" t="s">
        <v>782</v>
      </c>
      <c r="B204" s="80" t="s">
        <v>1116</v>
      </c>
      <c r="C204" s="80"/>
      <c r="D204" s="80" t="s">
        <v>1117</v>
      </c>
      <c r="E204" s="67">
        <v>1953.32</v>
      </c>
      <c r="F204" s="67">
        <v>1953.32</v>
      </c>
      <c r="G204" s="70">
        <v>14469.0465</v>
      </c>
      <c r="I204" s="70">
        <f t="shared" si="4"/>
        <v>14469.0465</v>
      </c>
    </row>
    <row r="205" spans="1:9" x14ac:dyDescent="0.2">
      <c r="A205" s="64" t="s">
        <v>779</v>
      </c>
      <c r="B205" s="77" t="s">
        <v>1118</v>
      </c>
      <c r="C205" s="77"/>
      <c r="D205" s="77" t="s">
        <v>1117</v>
      </c>
      <c r="E205" s="67"/>
      <c r="F205" s="67"/>
      <c r="I205" s="70">
        <f t="shared" si="4"/>
        <v>0</v>
      </c>
    </row>
    <row r="206" spans="1:9" x14ac:dyDescent="0.2">
      <c r="A206" s="64" t="s">
        <v>779</v>
      </c>
      <c r="B206" s="83" t="s">
        <v>1119</v>
      </c>
      <c r="C206" s="77"/>
      <c r="D206" s="77" t="s">
        <v>828</v>
      </c>
      <c r="E206" s="67"/>
      <c r="F206" s="67"/>
      <c r="I206" s="70">
        <f t="shared" si="4"/>
        <v>0</v>
      </c>
    </row>
    <row r="207" spans="1:9" x14ac:dyDescent="0.2">
      <c r="A207" s="86" t="s">
        <v>779</v>
      </c>
      <c r="B207" s="95" t="s">
        <v>1120</v>
      </c>
      <c r="C207" s="95"/>
      <c r="D207" s="95" t="s">
        <v>1121</v>
      </c>
      <c r="E207" s="67"/>
      <c r="F207" s="67"/>
      <c r="I207" s="70">
        <f t="shared" si="4"/>
        <v>0</v>
      </c>
    </row>
    <row r="208" spans="1:9" x14ac:dyDescent="0.2">
      <c r="A208" s="96" t="s">
        <v>785</v>
      </c>
      <c r="B208" s="97" t="s">
        <v>1122</v>
      </c>
      <c r="C208" s="94"/>
      <c r="D208" s="94" t="s">
        <v>1123</v>
      </c>
      <c r="E208" s="67"/>
      <c r="F208" s="67"/>
      <c r="I208" s="70">
        <f t="shared" si="4"/>
        <v>0</v>
      </c>
    </row>
    <row r="209" spans="1:9" x14ac:dyDescent="0.2">
      <c r="A209" s="93" t="s">
        <v>785</v>
      </c>
      <c r="B209" s="94" t="s">
        <v>1124</v>
      </c>
      <c r="C209" s="94"/>
      <c r="D209" s="94" t="s">
        <v>1125</v>
      </c>
      <c r="E209" s="67">
        <v>0</v>
      </c>
      <c r="F209" s="67">
        <v>0</v>
      </c>
      <c r="G209" s="70">
        <v>0</v>
      </c>
      <c r="I209" s="70">
        <f t="shared" si="4"/>
        <v>0</v>
      </c>
    </row>
    <row r="210" spans="1:9" x14ac:dyDescent="0.2">
      <c r="A210" s="86" t="s">
        <v>779</v>
      </c>
      <c r="B210" s="95" t="s">
        <v>1126</v>
      </c>
      <c r="C210" s="95"/>
      <c r="D210" s="95" t="s">
        <v>1125</v>
      </c>
      <c r="E210" s="67"/>
      <c r="F210" s="67"/>
      <c r="I210" s="70">
        <f t="shared" si="4"/>
        <v>0</v>
      </c>
    </row>
    <row r="211" spans="1:9" x14ac:dyDescent="0.2">
      <c r="A211" s="93" t="s">
        <v>782</v>
      </c>
      <c r="B211" s="94" t="s">
        <v>1127</v>
      </c>
      <c r="C211" s="94"/>
      <c r="D211" s="94" t="s">
        <v>1128</v>
      </c>
      <c r="E211" s="67">
        <v>22.78</v>
      </c>
      <c r="F211" s="67">
        <v>22.79</v>
      </c>
      <c r="G211" s="70">
        <v>168.8</v>
      </c>
      <c r="I211" s="70">
        <f t="shared" si="4"/>
        <v>168.8</v>
      </c>
    </row>
    <row r="212" spans="1:9" x14ac:dyDescent="0.2">
      <c r="A212" s="86" t="s">
        <v>779</v>
      </c>
      <c r="B212" s="95" t="s">
        <v>1129</v>
      </c>
      <c r="C212" s="95"/>
      <c r="D212" s="95" t="s">
        <v>1128</v>
      </c>
      <c r="E212" s="67">
        <v>0</v>
      </c>
      <c r="F212" s="67">
        <v>0</v>
      </c>
      <c r="G212" s="70">
        <v>0</v>
      </c>
      <c r="I212" s="70">
        <f t="shared" si="4"/>
        <v>0</v>
      </c>
    </row>
    <row r="213" spans="1:9" x14ac:dyDescent="0.2">
      <c r="A213" s="93" t="s">
        <v>782</v>
      </c>
      <c r="B213" s="94" t="s">
        <v>1130</v>
      </c>
      <c r="C213" s="94"/>
      <c r="D213" s="94" t="s">
        <v>135</v>
      </c>
      <c r="E213" s="67">
        <v>224.68</v>
      </c>
      <c r="F213" s="67">
        <v>224.68</v>
      </c>
      <c r="G213" s="70">
        <v>1590.4</v>
      </c>
      <c r="H213" s="70">
        <v>49.9</v>
      </c>
      <c r="I213" s="70">
        <f t="shared" si="4"/>
        <v>1640.3000000000002</v>
      </c>
    </row>
    <row r="214" spans="1:9" x14ac:dyDescent="0.2">
      <c r="A214" s="93" t="s">
        <v>782</v>
      </c>
      <c r="B214" s="94" t="s">
        <v>1131</v>
      </c>
      <c r="C214" s="94" t="s">
        <v>1132</v>
      </c>
      <c r="D214" s="94" t="s">
        <v>1133</v>
      </c>
      <c r="E214" s="67">
        <f>231.21-12.35</f>
        <v>218.86</v>
      </c>
      <c r="F214" s="67">
        <v>218.86</v>
      </c>
      <c r="G214" s="70">
        <f>1566-91.5</f>
        <v>1474.5</v>
      </c>
      <c r="H214" s="70">
        <v>99</v>
      </c>
      <c r="I214" s="70">
        <f t="shared" si="4"/>
        <v>1573.5</v>
      </c>
    </row>
    <row r="215" spans="1:9" x14ac:dyDescent="0.2">
      <c r="A215" s="86" t="s">
        <v>779</v>
      </c>
      <c r="B215" s="95" t="s">
        <v>1134</v>
      </c>
      <c r="C215" s="95"/>
      <c r="D215" s="95" t="s">
        <v>1133</v>
      </c>
      <c r="E215" s="67">
        <v>12.35</v>
      </c>
      <c r="F215" s="67">
        <v>12.35</v>
      </c>
      <c r="G215" s="70">
        <v>91.5</v>
      </c>
      <c r="I215" s="70">
        <f t="shared" si="4"/>
        <v>91.5</v>
      </c>
    </row>
    <row r="216" spans="1:9" x14ac:dyDescent="0.2">
      <c r="A216" s="93" t="s">
        <v>785</v>
      </c>
      <c r="B216" s="94" t="s">
        <v>1135</v>
      </c>
      <c r="C216" s="94"/>
      <c r="D216" s="94" t="s">
        <v>1136</v>
      </c>
      <c r="E216" s="67">
        <v>0</v>
      </c>
      <c r="F216" s="67">
        <v>0</v>
      </c>
      <c r="G216" s="70">
        <v>0</v>
      </c>
      <c r="I216" s="70">
        <f t="shared" si="4"/>
        <v>0</v>
      </c>
    </row>
    <row r="217" spans="1:9" x14ac:dyDescent="0.2">
      <c r="A217" s="93" t="s">
        <v>785</v>
      </c>
      <c r="B217" s="94" t="s">
        <v>1137</v>
      </c>
      <c r="C217" s="94"/>
      <c r="D217" s="94" t="s">
        <v>1011</v>
      </c>
      <c r="E217" s="67">
        <v>0</v>
      </c>
      <c r="F217" s="67">
        <v>0</v>
      </c>
      <c r="G217" s="70">
        <v>0</v>
      </c>
      <c r="I217" s="70">
        <f t="shared" si="4"/>
        <v>0</v>
      </c>
    </row>
    <row r="218" spans="1:9" x14ac:dyDescent="0.2">
      <c r="A218" s="93" t="s">
        <v>782</v>
      </c>
      <c r="B218" s="94" t="s">
        <v>1138</v>
      </c>
      <c r="C218" s="94"/>
      <c r="D218" s="94" t="s">
        <v>1139</v>
      </c>
      <c r="E218" s="67">
        <v>454.02</v>
      </c>
      <c r="F218" s="67">
        <v>454.02</v>
      </c>
      <c r="G218" s="70">
        <v>3309.75</v>
      </c>
      <c r="H218" s="70">
        <v>36</v>
      </c>
      <c r="I218" s="70">
        <f t="shared" si="4"/>
        <v>3345.75</v>
      </c>
    </row>
    <row r="219" spans="1:9" x14ac:dyDescent="0.2">
      <c r="A219" s="86" t="s">
        <v>779</v>
      </c>
      <c r="B219" s="95" t="s">
        <v>1140</v>
      </c>
      <c r="C219" s="95"/>
      <c r="D219" s="95" t="s">
        <v>1141</v>
      </c>
      <c r="E219" s="67">
        <v>0</v>
      </c>
      <c r="F219" s="67">
        <v>0</v>
      </c>
      <c r="G219" s="70">
        <v>0</v>
      </c>
      <c r="I219" s="70">
        <f t="shared" si="4"/>
        <v>0</v>
      </c>
    </row>
    <row r="220" spans="1:9" x14ac:dyDescent="0.2">
      <c r="A220" s="86" t="s">
        <v>779</v>
      </c>
      <c r="B220" s="95" t="s">
        <v>1142</v>
      </c>
      <c r="C220" s="95"/>
      <c r="D220" s="95" t="s">
        <v>882</v>
      </c>
      <c r="E220" s="67"/>
      <c r="F220" s="67"/>
      <c r="I220" s="70">
        <f t="shared" si="4"/>
        <v>0</v>
      </c>
    </row>
    <row r="221" spans="1:9" x14ac:dyDescent="0.2">
      <c r="A221" s="86" t="s">
        <v>779</v>
      </c>
      <c r="B221" s="95" t="s">
        <v>1143</v>
      </c>
      <c r="C221" s="95"/>
      <c r="D221" s="95" t="s">
        <v>1079</v>
      </c>
      <c r="E221" s="67">
        <v>0</v>
      </c>
      <c r="F221" s="67">
        <v>0</v>
      </c>
      <c r="G221" s="70">
        <v>0</v>
      </c>
      <c r="I221" s="70">
        <f t="shared" si="4"/>
        <v>0</v>
      </c>
    </row>
    <row r="222" spans="1:9" x14ac:dyDescent="0.2">
      <c r="A222" s="93" t="s">
        <v>785</v>
      </c>
      <c r="B222" s="94" t="s">
        <v>1144</v>
      </c>
      <c r="C222" s="94"/>
      <c r="D222" s="94" t="s">
        <v>1145</v>
      </c>
      <c r="E222" s="67">
        <v>2566.08</v>
      </c>
      <c r="F222" s="67">
        <v>2566.08</v>
      </c>
      <c r="G222" s="70">
        <v>19008</v>
      </c>
      <c r="I222" s="70">
        <f t="shared" si="4"/>
        <v>19008</v>
      </c>
    </row>
    <row r="223" spans="1:9" x14ac:dyDescent="0.2">
      <c r="A223" s="93" t="s">
        <v>785</v>
      </c>
      <c r="B223" s="94" t="s">
        <v>1146</v>
      </c>
      <c r="C223" s="94"/>
      <c r="D223" s="94" t="s">
        <v>1147</v>
      </c>
      <c r="E223" s="67">
        <v>0</v>
      </c>
      <c r="F223" s="67">
        <v>0</v>
      </c>
      <c r="G223" s="70">
        <v>0</v>
      </c>
      <c r="I223" s="70">
        <f t="shared" si="4"/>
        <v>0</v>
      </c>
    </row>
    <row r="224" spans="1:9" x14ac:dyDescent="0.2">
      <c r="A224" s="86" t="s">
        <v>779</v>
      </c>
      <c r="B224" s="95" t="s">
        <v>1148</v>
      </c>
      <c r="C224" s="95"/>
      <c r="D224" s="95" t="s">
        <v>1052</v>
      </c>
      <c r="E224" s="67"/>
      <c r="F224" s="67"/>
    </row>
    <row r="225" spans="1:9" x14ac:dyDescent="0.2">
      <c r="A225" s="109" t="s">
        <v>785</v>
      </c>
      <c r="B225" s="88" t="s">
        <v>1149</v>
      </c>
      <c r="C225" s="94"/>
      <c r="D225" s="94" t="s">
        <v>1150</v>
      </c>
      <c r="E225" s="67">
        <v>85.05</v>
      </c>
      <c r="F225" s="67">
        <v>85.05</v>
      </c>
      <c r="G225" s="70">
        <v>630</v>
      </c>
      <c r="I225" s="70">
        <f t="shared" ref="I225:I288" si="5">SUM(G225:H225)</f>
        <v>630</v>
      </c>
    </row>
    <row r="226" spans="1:9" x14ac:dyDescent="0.2">
      <c r="A226" s="92" t="s">
        <v>779</v>
      </c>
      <c r="B226" s="87" t="s">
        <v>1151</v>
      </c>
      <c r="C226" s="95"/>
      <c r="D226" s="95" t="s">
        <v>1152</v>
      </c>
      <c r="E226" s="67"/>
      <c r="F226" s="67"/>
      <c r="I226" s="70">
        <f t="shared" si="5"/>
        <v>0</v>
      </c>
    </row>
    <row r="227" spans="1:9" x14ac:dyDescent="0.2">
      <c r="A227" s="93" t="s">
        <v>785</v>
      </c>
      <c r="B227" s="94" t="s">
        <v>1153</v>
      </c>
      <c r="C227" s="94"/>
      <c r="D227" s="94" t="s">
        <v>1021</v>
      </c>
      <c r="E227" s="67"/>
      <c r="F227" s="67"/>
      <c r="I227" s="70">
        <f t="shared" si="5"/>
        <v>0</v>
      </c>
    </row>
    <row r="228" spans="1:9" x14ac:dyDescent="0.2">
      <c r="A228" s="86" t="s">
        <v>779</v>
      </c>
      <c r="B228" s="95" t="s">
        <v>1154</v>
      </c>
      <c r="C228" s="95"/>
      <c r="D228" s="95" t="s">
        <v>1021</v>
      </c>
      <c r="E228" s="67"/>
      <c r="F228" s="67"/>
      <c r="I228" s="70">
        <f t="shared" si="5"/>
        <v>0</v>
      </c>
    </row>
    <row r="229" spans="1:9" x14ac:dyDescent="0.2">
      <c r="A229" s="63" t="s">
        <v>785</v>
      </c>
      <c r="B229" s="89" t="s">
        <v>1155</v>
      </c>
      <c r="C229" s="89"/>
      <c r="D229" s="89" t="s">
        <v>1156</v>
      </c>
      <c r="E229" s="67">
        <v>0</v>
      </c>
      <c r="F229" s="67">
        <v>0</v>
      </c>
      <c r="G229" s="70">
        <v>0</v>
      </c>
      <c r="I229" s="70">
        <f t="shared" si="5"/>
        <v>0</v>
      </c>
    </row>
    <row r="230" spans="1:9" x14ac:dyDescent="0.2">
      <c r="A230" s="63" t="s">
        <v>785</v>
      </c>
      <c r="B230" s="89" t="s">
        <v>138</v>
      </c>
      <c r="C230" s="89"/>
      <c r="D230" s="89" t="s">
        <v>1157</v>
      </c>
      <c r="E230" s="67">
        <v>62151.12</v>
      </c>
      <c r="F230" s="67">
        <v>62151.12</v>
      </c>
      <c r="G230" s="70">
        <v>460378.7</v>
      </c>
      <c r="I230" s="70">
        <f t="shared" si="5"/>
        <v>460378.7</v>
      </c>
    </row>
    <row r="231" spans="1:9" x14ac:dyDescent="0.2">
      <c r="A231" s="90" t="s">
        <v>785</v>
      </c>
      <c r="B231" s="91" t="s">
        <v>1158</v>
      </c>
      <c r="C231" s="89"/>
      <c r="D231" s="89" t="s">
        <v>781</v>
      </c>
      <c r="E231" s="67">
        <v>0</v>
      </c>
      <c r="F231" s="67">
        <v>0</v>
      </c>
      <c r="G231" s="70">
        <v>0</v>
      </c>
      <c r="I231" s="70">
        <f t="shared" si="5"/>
        <v>0</v>
      </c>
    </row>
    <row r="232" spans="1:9" x14ac:dyDescent="0.2">
      <c r="A232" s="82" t="s">
        <v>779</v>
      </c>
      <c r="B232" s="83" t="s">
        <v>1159</v>
      </c>
      <c r="C232" s="77"/>
      <c r="D232" s="77" t="s">
        <v>781</v>
      </c>
      <c r="E232" s="67"/>
      <c r="F232" s="67"/>
      <c r="I232" s="70">
        <f t="shared" si="5"/>
        <v>0</v>
      </c>
    </row>
    <row r="233" spans="1:9" x14ac:dyDescent="0.2">
      <c r="A233" s="79" t="s">
        <v>785</v>
      </c>
      <c r="B233" s="80" t="s">
        <v>1160</v>
      </c>
      <c r="C233" s="80"/>
      <c r="D233" s="80" t="s">
        <v>781</v>
      </c>
      <c r="E233" s="67">
        <v>0</v>
      </c>
      <c r="F233" s="67">
        <v>0</v>
      </c>
      <c r="G233" s="70">
        <v>0</v>
      </c>
      <c r="I233" s="70">
        <f t="shared" si="5"/>
        <v>0</v>
      </c>
    </row>
    <row r="234" spans="1:9" x14ac:dyDescent="0.2">
      <c r="A234" s="82" t="s">
        <v>779</v>
      </c>
      <c r="B234" s="83" t="s">
        <v>1161</v>
      </c>
      <c r="C234" s="77"/>
      <c r="D234" s="77" t="s">
        <v>1162</v>
      </c>
      <c r="E234" s="67"/>
      <c r="F234" s="67"/>
      <c r="I234" s="70">
        <f t="shared" si="5"/>
        <v>0</v>
      </c>
    </row>
    <row r="235" spans="1:9" x14ac:dyDescent="0.2">
      <c r="A235" s="63" t="s">
        <v>782</v>
      </c>
      <c r="B235" s="89" t="s">
        <v>1163</v>
      </c>
      <c r="C235" s="89"/>
      <c r="D235" s="89" t="s">
        <v>955</v>
      </c>
      <c r="E235" s="67">
        <f>1946.83-0.91</f>
        <v>1945.9199999999998</v>
      </c>
      <c r="F235" s="67">
        <v>1945.92</v>
      </c>
      <c r="G235" s="70">
        <f>14420.97-6.75</f>
        <v>14414.22</v>
      </c>
      <c r="I235" s="70">
        <f t="shared" si="5"/>
        <v>14414.22</v>
      </c>
    </row>
    <row r="236" spans="1:9" x14ac:dyDescent="0.2">
      <c r="A236" s="64" t="s">
        <v>779</v>
      </c>
      <c r="B236" s="77" t="s">
        <v>1164</v>
      </c>
      <c r="C236" s="77"/>
      <c r="D236" s="77" t="s">
        <v>955</v>
      </c>
      <c r="E236" s="67">
        <v>0.91</v>
      </c>
      <c r="F236" s="67">
        <v>0.91</v>
      </c>
      <c r="G236" s="70">
        <v>6.75</v>
      </c>
      <c r="I236" s="70">
        <f t="shared" si="5"/>
        <v>6.75</v>
      </c>
    </row>
    <row r="237" spans="1:9" x14ac:dyDescent="0.2">
      <c r="A237" s="63" t="s">
        <v>785</v>
      </c>
      <c r="B237" s="89" t="s">
        <v>1165</v>
      </c>
      <c r="C237" s="89"/>
      <c r="D237" s="89" t="s">
        <v>1150</v>
      </c>
      <c r="E237" s="67">
        <v>0</v>
      </c>
      <c r="F237" s="67">
        <v>0</v>
      </c>
      <c r="G237" s="70">
        <v>0</v>
      </c>
      <c r="I237" s="70">
        <f t="shared" si="5"/>
        <v>0</v>
      </c>
    </row>
    <row r="238" spans="1:9" x14ac:dyDescent="0.2">
      <c r="A238" s="105" t="s">
        <v>785</v>
      </c>
      <c r="B238" s="106" t="s">
        <v>1166</v>
      </c>
      <c r="C238" s="89"/>
      <c r="D238" s="80" t="s">
        <v>969</v>
      </c>
      <c r="E238" s="67"/>
      <c r="F238" s="67"/>
      <c r="I238" s="70">
        <f t="shared" si="5"/>
        <v>0</v>
      </c>
    </row>
    <row r="239" spans="1:9" x14ac:dyDescent="0.2">
      <c r="A239" s="63" t="s">
        <v>785</v>
      </c>
      <c r="B239" s="89" t="s">
        <v>1167</v>
      </c>
      <c r="C239" s="89" t="s">
        <v>1168</v>
      </c>
      <c r="D239" s="89" t="s">
        <v>983</v>
      </c>
      <c r="E239" s="67"/>
      <c r="F239" s="67"/>
      <c r="I239" s="70">
        <f t="shared" si="5"/>
        <v>0</v>
      </c>
    </row>
    <row r="240" spans="1:9" x14ac:dyDescent="0.2">
      <c r="A240" s="90" t="s">
        <v>785</v>
      </c>
      <c r="B240" s="91" t="s">
        <v>1169</v>
      </c>
      <c r="C240" s="89"/>
      <c r="D240" s="89" t="s">
        <v>1170</v>
      </c>
      <c r="E240" s="67">
        <f>29.16+12.6</f>
        <v>41.76</v>
      </c>
      <c r="F240" s="67">
        <v>37.67</v>
      </c>
      <c r="G240" s="70">
        <v>279</v>
      </c>
      <c r="I240" s="70">
        <f t="shared" si="5"/>
        <v>279</v>
      </c>
    </row>
    <row r="241" spans="1:9" x14ac:dyDescent="0.2">
      <c r="A241" s="82" t="s">
        <v>779</v>
      </c>
      <c r="B241" s="83" t="s">
        <v>1171</v>
      </c>
      <c r="C241" s="77"/>
      <c r="D241" s="77" t="s">
        <v>1170</v>
      </c>
      <c r="E241" s="67"/>
      <c r="F241" s="67"/>
      <c r="I241" s="70">
        <f t="shared" si="5"/>
        <v>0</v>
      </c>
    </row>
    <row r="242" spans="1:9" x14ac:dyDescent="0.2">
      <c r="A242" s="84" t="s">
        <v>785</v>
      </c>
      <c r="B242" s="85" t="s">
        <v>1172</v>
      </c>
      <c r="C242" s="80"/>
      <c r="D242" s="80" t="s">
        <v>45</v>
      </c>
      <c r="E242" s="67"/>
      <c r="F242" s="67"/>
      <c r="I242" s="70">
        <f t="shared" si="5"/>
        <v>0</v>
      </c>
    </row>
    <row r="243" spans="1:9" x14ac:dyDescent="0.2">
      <c r="A243" s="79" t="s">
        <v>782</v>
      </c>
      <c r="B243" s="80" t="s">
        <v>1173</v>
      </c>
      <c r="C243" s="80"/>
      <c r="D243" s="80" t="s">
        <v>955</v>
      </c>
      <c r="E243" s="67">
        <f>288.81-2.13</f>
        <v>286.68</v>
      </c>
      <c r="F243" s="67">
        <f>295.47-2.13</f>
        <v>293.34000000000003</v>
      </c>
      <c r="G243" s="70">
        <f>2188.68-15.75</f>
        <v>2172.9299999999998</v>
      </c>
      <c r="I243" s="70">
        <f t="shared" si="5"/>
        <v>2172.9299999999998</v>
      </c>
    </row>
    <row r="244" spans="1:9" x14ac:dyDescent="0.2">
      <c r="A244" s="64" t="s">
        <v>779</v>
      </c>
      <c r="B244" s="77" t="s">
        <v>1173</v>
      </c>
      <c r="C244" s="77"/>
      <c r="D244" s="77" t="s">
        <v>955</v>
      </c>
      <c r="E244" s="67">
        <v>2.13</v>
      </c>
      <c r="F244" s="67">
        <v>2.13</v>
      </c>
      <c r="G244" s="70">
        <v>15.75</v>
      </c>
      <c r="I244" s="70">
        <f t="shared" si="5"/>
        <v>15.75</v>
      </c>
    </row>
    <row r="245" spans="1:9" x14ac:dyDescent="0.2">
      <c r="A245" s="79" t="s">
        <v>785</v>
      </c>
      <c r="B245" s="80" t="s">
        <v>1174</v>
      </c>
      <c r="C245" s="80"/>
      <c r="D245" s="80" t="s">
        <v>955</v>
      </c>
      <c r="E245" s="67">
        <v>0</v>
      </c>
      <c r="F245" s="67">
        <v>0</v>
      </c>
      <c r="G245" s="70">
        <v>0</v>
      </c>
      <c r="I245" s="70">
        <f t="shared" si="5"/>
        <v>0</v>
      </c>
    </row>
    <row r="246" spans="1:9" x14ac:dyDescent="0.2">
      <c r="A246" s="64" t="s">
        <v>779</v>
      </c>
      <c r="B246" s="77" t="s">
        <v>1175</v>
      </c>
      <c r="C246" s="77"/>
      <c r="D246" s="77" t="s">
        <v>791</v>
      </c>
      <c r="E246" s="67"/>
      <c r="F246" s="67"/>
      <c r="I246" s="70">
        <f t="shared" si="5"/>
        <v>0</v>
      </c>
    </row>
    <row r="247" spans="1:9" x14ac:dyDescent="0.2">
      <c r="A247" s="103" t="s">
        <v>779</v>
      </c>
      <c r="B247" s="104" t="s">
        <v>1176</v>
      </c>
      <c r="C247" s="80" t="s">
        <v>1177</v>
      </c>
      <c r="D247" s="77" t="s">
        <v>908</v>
      </c>
      <c r="E247" s="67"/>
      <c r="F247" s="67"/>
      <c r="I247" s="70">
        <f t="shared" si="5"/>
        <v>0</v>
      </c>
    </row>
    <row r="248" spans="1:9" x14ac:dyDescent="0.2">
      <c r="A248" s="64" t="s">
        <v>779</v>
      </c>
      <c r="B248" s="77" t="s">
        <v>1178</v>
      </c>
      <c r="C248" s="80"/>
      <c r="D248" s="77" t="s">
        <v>960</v>
      </c>
      <c r="E248" s="67"/>
      <c r="F248" s="67"/>
      <c r="I248" s="70">
        <f t="shared" si="5"/>
        <v>0</v>
      </c>
    </row>
    <row r="249" spans="1:9" x14ac:dyDescent="0.2">
      <c r="A249" s="63" t="s">
        <v>785</v>
      </c>
      <c r="B249" s="89" t="s">
        <v>1179</v>
      </c>
      <c r="C249" s="89"/>
      <c r="D249" s="89" t="s">
        <v>1180</v>
      </c>
      <c r="E249" s="67">
        <v>129.05000000000001</v>
      </c>
      <c r="F249" s="67">
        <v>129.05000000000001</v>
      </c>
      <c r="G249" s="70">
        <v>929.25</v>
      </c>
      <c r="H249" s="70">
        <v>18</v>
      </c>
      <c r="I249" s="70">
        <f t="shared" si="5"/>
        <v>947.25</v>
      </c>
    </row>
    <row r="250" spans="1:9" x14ac:dyDescent="0.2">
      <c r="A250" s="63" t="s">
        <v>785</v>
      </c>
      <c r="B250" s="89" t="s">
        <v>1181</v>
      </c>
      <c r="C250" s="89" t="s">
        <v>1182</v>
      </c>
      <c r="D250" s="89" t="s">
        <v>1183</v>
      </c>
      <c r="E250" s="67">
        <v>19459.77</v>
      </c>
      <c r="F250" s="67">
        <v>19459.77</v>
      </c>
      <c r="G250" s="70">
        <v>144146.45000000001</v>
      </c>
      <c r="I250" s="70">
        <f t="shared" si="5"/>
        <v>144146.45000000001</v>
      </c>
    </row>
    <row r="251" spans="1:9" x14ac:dyDescent="0.2">
      <c r="A251" s="79" t="s">
        <v>785</v>
      </c>
      <c r="B251" s="80" t="s">
        <v>1184</v>
      </c>
      <c r="C251" s="80" t="s">
        <v>1185</v>
      </c>
      <c r="D251" s="80" t="s">
        <v>1052</v>
      </c>
      <c r="E251" s="67">
        <v>0</v>
      </c>
      <c r="F251" s="67">
        <v>0</v>
      </c>
      <c r="G251" s="70">
        <v>0</v>
      </c>
      <c r="I251" s="70">
        <f t="shared" si="5"/>
        <v>0</v>
      </c>
    </row>
    <row r="252" spans="1:9" x14ac:dyDescent="0.2">
      <c r="A252" s="63" t="s">
        <v>785</v>
      </c>
      <c r="B252" s="89" t="s">
        <v>1186</v>
      </c>
      <c r="C252" s="89"/>
      <c r="D252" s="89" t="s">
        <v>1187</v>
      </c>
      <c r="E252" s="67">
        <v>599</v>
      </c>
      <c r="F252" s="67">
        <v>599</v>
      </c>
      <c r="G252" s="70">
        <v>4437</v>
      </c>
      <c r="I252" s="70">
        <f t="shared" si="5"/>
        <v>4437</v>
      </c>
    </row>
    <row r="253" spans="1:9" x14ac:dyDescent="0.2">
      <c r="A253" s="82" t="s">
        <v>779</v>
      </c>
      <c r="B253" s="83" t="s">
        <v>1188</v>
      </c>
      <c r="C253" s="80" t="s">
        <v>1189</v>
      </c>
      <c r="D253" s="77" t="s">
        <v>1190</v>
      </c>
      <c r="E253" s="67"/>
      <c r="F253" s="67"/>
      <c r="I253" s="70">
        <f t="shared" si="5"/>
        <v>0</v>
      </c>
    </row>
    <row r="254" spans="1:9" x14ac:dyDescent="0.2">
      <c r="A254" s="64" t="s">
        <v>779</v>
      </c>
      <c r="B254" s="77" t="s">
        <v>1191</v>
      </c>
      <c r="C254" s="77"/>
      <c r="D254" s="77" t="s">
        <v>1192</v>
      </c>
      <c r="E254" s="67"/>
      <c r="F254" s="67"/>
      <c r="I254" s="70">
        <f t="shared" si="5"/>
        <v>0</v>
      </c>
    </row>
    <row r="255" spans="1:9" x14ac:dyDescent="0.2">
      <c r="A255" s="79" t="s">
        <v>785</v>
      </c>
      <c r="B255" s="80" t="s">
        <v>1193</v>
      </c>
      <c r="C255" s="80"/>
      <c r="D255" s="80" t="s">
        <v>791</v>
      </c>
      <c r="E255" s="67">
        <v>10.94</v>
      </c>
      <c r="F255" s="67">
        <v>10.94</v>
      </c>
      <c r="G255" s="70">
        <v>81</v>
      </c>
      <c r="I255" s="70">
        <f t="shared" si="5"/>
        <v>81</v>
      </c>
    </row>
    <row r="256" spans="1:9" x14ac:dyDescent="0.2">
      <c r="A256" s="64" t="s">
        <v>779</v>
      </c>
      <c r="B256" s="77" t="s">
        <v>1194</v>
      </c>
      <c r="C256" s="77"/>
      <c r="D256" s="77" t="s">
        <v>791</v>
      </c>
      <c r="E256" s="67"/>
      <c r="F256" s="67"/>
      <c r="I256" s="70">
        <f t="shared" si="5"/>
        <v>0</v>
      </c>
    </row>
    <row r="257" spans="1:9" x14ac:dyDescent="0.2">
      <c r="A257" s="63" t="s">
        <v>785</v>
      </c>
      <c r="B257" s="89" t="s">
        <v>1195</v>
      </c>
      <c r="C257" s="89"/>
      <c r="D257" s="89" t="s">
        <v>1196</v>
      </c>
      <c r="E257" s="67">
        <v>3315.09</v>
      </c>
      <c r="F257" s="67">
        <v>3315.09</v>
      </c>
      <c r="G257" s="70">
        <v>24556.23</v>
      </c>
      <c r="I257" s="70">
        <f t="shared" si="5"/>
        <v>24556.23</v>
      </c>
    </row>
    <row r="258" spans="1:9" x14ac:dyDescent="0.2">
      <c r="A258" s="90" t="s">
        <v>785</v>
      </c>
      <c r="B258" s="91" t="s">
        <v>1197</v>
      </c>
      <c r="C258" s="89"/>
      <c r="D258" s="89" t="s">
        <v>1198</v>
      </c>
      <c r="E258" s="67">
        <v>92.34</v>
      </c>
      <c r="F258" s="67">
        <v>92.34</v>
      </c>
      <c r="G258" s="70">
        <v>684</v>
      </c>
      <c r="I258" s="70">
        <f t="shared" si="5"/>
        <v>684</v>
      </c>
    </row>
    <row r="259" spans="1:9" x14ac:dyDescent="0.2">
      <c r="A259" s="82" t="s">
        <v>779</v>
      </c>
      <c r="B259" s="83" t="s">
        <v>1199</v>
      </c>
      <c r="C259" s="77"/>
      <c r="D259" s="77" t="s">
        <v>1198</v>
      </c>
      <c r="E259" s="67"/>
      <c r="F259" s="67"/>
      <c r="I259" s="70">
        <f t="shared" si="5"/>
        <v>0</v>
      </c>
    </row>
    <row r="260" spans="1:9" x14ac:dyDescent="0.2">
      <c r="A260" s="82" t="s">
        <v>779</v>
      </c>
      <c r="B260" s="83" t="s">
        <v>1200</v>
      </c>
      <c r="C260" s="77"/>
      <c r="D260" s="77" t="s">
        <v>791</v>
      </c>
      <c r="E260" s="67"/>
      <c r="F260" s="67"/>
      <c r="I260" s="70">
        <f t="shared" si="5"/>
        <v>0</v>
      </c>
    </row>
    <row r="261" spans="1:9" x14ac:dyDescent="0.2">
      <c r="A261" s="63" t="s">
        <v>782</v>
      </c>
      <c r="B261" s="89" t="s">
        <v>1201</v>
      </c>
      <c r="C261" s="89"/>
      <c r="D261" s="89" t="s">
        <v>955</v>
      </c>
      <c r="E261" s="67">
        <v>985.72</v>
      </c>
      <c r="F261" s="67">
        <v>985.72</v>
      </c>
      <c r="G261" s="70">
        <v>7301.61</v>
      </c>
      <c r="I261" s="70">
        <f t="shared" si="5"/>
        <v>7301.61</v>
      </c>
    </row>
    <row r="262" spans="1:9" x14ac:dyDescent="0.2">
      <c r="A262" s="64" t="s">
        <v>779</v>
      </c>
      <c r="B262" s="77" t="s">
        <v>1202</v>
      </c>
      <c r="C262" s="77"/>
      <c r="D262" s="77" t="s">
        <v>955</v>
      </c>
      <c r="E262" s="67"/>
      <c r="F262" s="67"/>
      <c r="I262" s="70">
        <f t="shared" si="5"/>
        <v>0</v>
      </c>
    </row>
    <row r="263" spans="1:9" x14ac:dyDescent="0.2">
      <c r="A263" s="79" t="s">
        <v>785</v>
      </c>
      <c r="B263" s="80" t="s">
        <v>1203</v>
      </c>
      <c r="C263" s="80" t="s">
        <v>1204</v>
      </c>
      <c r="D263" s="80" t="s">
        <v>1205</v>
      </c>
      <c r="E263" s="67">
        <v>0</v>
      </c>
      <c r="F263" s="67">
        <v>0</v>
      </c>
      <c r="G263" s="70">
        <v>0</v>
      </c>
      <c r="I263" s="70">
        <f t="shared" si="5"/>
        <v>0</v>
      </c>
    </row>
    <row r="264" spans="1:9" x14ac:dyDescent="0.2">
      <c r="A264" s="64" t="s">
        <v>779</v>
      </c>
      <c r="B264" s="77" t="s">
        <v>1206</v>
      </c>
      <c r="C264" s="80" t="s">
        <v>1204</v>
      </c>
      <c r="D264" s="77" t="s">
        <v>1205</v>
      </c>
      <c r="E264" s="67"/>
      <c r="F264" s="67"/>
      <c r="I264" s="70">
        <f t="shared" si="5"/>
        <v>0</v>
      </c>
    </row>
    <row r="265" spans="1:9" x14ac:dyDescent="0.2">
      <c r="A265" s="103" t="s">
        <v>779</v>
      </c>
      <c r="B265" s="104" t="s">
        <v>1207</v>
      </c>
      <c r="C265" s="80" t="s">
        <v>1208</v>
      </c>
      <c r="D265" s="77" t="s">
        <v>1209</v>
      </c>
      <c r="E265" s="67"/>
      <c r="F265" s="67"/>
      <c r="I265" s="70">
        <f t="shared" si="5"/>
        <v>0</v>
      </c>
    </row>
    <row r="266" spans="1:9" x14ac:dyDescent="0.2">
      <c r="A266" s="84" t="s">
        <v>785</v>
      </c>
      <c r="B266" s="85" t="s">
        <v>1210</v>
      </c>
      <c r="C266" s="80"/>
      <c r="D266" s="80" t="s">
        <v>1211</v>
      </c>
      <c r="E266" s="67">
        <v>26.73</v>
      </c>
      <c r="F266" s="67">
        <v>26.73</v>
      </c>
      <c r="G266" s="70">
        <v>198</v>
      </c>
      <c r="I266" s="70">
        <f t="shared" si="5"/>
        <v>198</v>
      </c>
    </row>
    <row r="267" spans="1:9" x14ac:dyDescent="0.2">
      <c r="A267" s="82" t="s">
        <v>779</v>
      </c>
      <c r="B267" s="83" t="s">
        <v>1212</v>
      </c>
      <c r="C267" s="77"/>
      <c r="D267" s="77" t="s">
        <v>1211</v>
      </c>
      <c r="E267" s="67">
        <v>2.63</v>
      </c>
      <c r="F267" s="67">
        <v>2.63</v>
      </c>
      <c r="G267" s="70">
        <v>19.5</v>
      </c>
      <c r="I267" s="70">
        <f t="shared" si="5"/>
        <v>19.5</v>
      </c>
    </row>
    <row r="268" spans="1:9" x14ac:dyDescent="0.2">
      <c r="A268" s="63" t="s">
        <v>782</v>
      </c>
      <c r="B268" s="89" t="s">
        <v>1213</v>
      </c>
      <c r="C268" s="89"/>
      <c r="D268" s="89" t="s">
        <v>1214</v>
      </c>
      <c r="E268" s="67">
        <v>234.75</v>
      </c>
      <c r="F268" s="67">
        <v>234.75</v>
      </c>
      <c r="G268" s="70">
        <v>1738.88</v>
      </c>
      <c r="I268" s="70">
        <f t="shared" si="5"/>
        <v>1738.88</v>
      </c>
    </row>
    <row r="269" spans="1:9" x14ac:dyDescent="0.2">
      <c r="A269" s="64" t="s">
        <v>779</v>
      </c>
      <c r="B269" s="77" t="s">
        <v>1215</v>
      </c>
      <c r="C269" s="77"/>
      <c r="D269" s="77" t="s">
        <v>1214</v>
      </c>
      <c r="E269" s="67"/>
      <c r="F269" s="67"/>
      <c r="I269" s="70">
        <f t="shared" si="5"/>
        <v>0</v>
      </c>
    </row>
    <row r="270" spans="1:9" x14ac:dyDescent="0.2">
      <c r="A270" s="79" t="s">
        <v>785</v>
      </c>
      <c r="B270" s="80" t="s">
        <v>1216</v>
      </c>
      <c r="C270" s="80"/>
      <c r="D270" s="80" t="s">
        <v>791</v>
      </c>
      <c r="E270" s="67">
        <v>0</v>
      </c>
      <c r="F270" s="67">
        <v>0</v>
      </c>
      <c r="G270" s="70">
        <v>0</v>
      </c>
      <c r="I270" s="70">
        <f t="shared" si="5"/>
        <v>0</v>
      </c>
    </row>
    <row r="271" spans="1:9" x14ac:dyDescent="0.2">
      <c r="A271" s="64" t="s">
        <v>779</v>
      </c>
      <c r="B271" s="77" t="s">
        <v>1217</v>
      </c>
      <c r="C271" s="77"/>
      <c r="D271" s="77" t="s">
        <v>791</v>
      </c>
      <c r="E271" s="67"/>
      <c r="F271" s="67"/>
      <c r="I271" s="70">
        <f t="shared" si="5"/>
        <v>0</v>
      </c>
    </row>
    <row r="272" spans="1:9" x14ac:dyDescent="0.2">
      <c r="A272" s="79" t="s">
        <v>782</v>
      </c>
      <c r="B272" s="80" t="s">
        <v>1218</v>
      </c>
      <c r="C272" s="80" t="s">
        <v>1219</v>
      </c>
      <c r="D272" s="80" t="s">
        <v>924</v>
      </c>
      <c r="E272" s="67">
        <v>106.67</v>
      </c>
      <c r="F272" s="67">
        <v>106.67</v>
      </c>
      <c r="G272" s="70">
        <v>790.12</v>
      </c>
      <c r="I272" s="70">
        <f t="shared" si="5"/>
        <v>790.12</v>
      </c>
    </row>
    <row r="273" spans="1:9" x14ac:dyDescent="0.2">
      <c r="A273" s="64" t="s">
        <v>779</v>
      </c>
      <c r="B273" s="77" t="s">
        <v>1220</v>
      </c>
      <c r="C273" s="80" t="s">
        <v>1219</v>
      </c>
      <c r="D273" s="77" t="s">
        <v>924</v>
      </c>
      <c r="E273" s="67"/>
      <c r="F273" s="67"/>
      <c r="I273" s="70">
        <f t="shared" si="5"/>
        <v>0</v>
      </c>
    </row>
    <row r="274" spans="1:9" x14ac:dyDescent="0.2">
      <c r="A274" s="64" t="s">
        <v>779</v>
      </c>
      <c r="B274" s="77" t="s">
        <v>1221</v>
      </c>
      <c r="C274" s="77"/>
      <c r="D274" s="77" t="s">
        <v>1222</v>
      </c>
      <c r="E274" s="67">
        <v>0</v>
      </c>
      <c r="F274" s="67">
        <v>0</v>
      </c>
      <c r="G274" s="70">
        <v>0</v>
      </c>
      <c r="I274" s="70">
        <f t="shared" si="5"/>
        <v>0</v>
      </c>
    </row>
    <row r="275" spans="1:9" x14ac:dyDescent="0.2">
      <c r="A275" s="64" t="s">
        <v>779</v>
      </c>
      <c r="B275" s="77" t="s">
        <v>1223</v>
      </c>
      <c r="C275" s="80" t="s">
        <v>1224</v>
      </c>
      <c r="D275" s="77" t="s">
        <v>871</v>
      </c>
      <c r="E275" s="67"/>
      <c r="F275" s="67"/>
      <c r="I275" s="70">
        <f t="shared" si="5"/>
        <v>0</v>
      </c>
    </row>
    <row r="276" spans="1:9" x14ac:dyDescent="0.2">
      <c r="A276" s="84" t="s">
        <v>785</v>
      </c>
      <c r="B276" s="85" t="s">
        <v>1225</v>
      </c>
      <c r="C276" s="85"/>
      <c r="D276" s="85" t="s">
        <v>1226</v>
      </c>
      <c r="E276" s="67">
        <v>47.39</v>
      </c>
      <c r="F276" s="67">
        <v>47.39</v>
      </c>
      <c r="G276" s="70">
        <v>351</v>
      </c>
      <c r="I276" s="70">
        <f t="shared" si="5"/>
        <v>351</v>
      </c>
    </row>
    <row r="277" spans="1:9" x14ac:dyDescent="0.2">
      <c r="A277" s="82" t="s">
        <v>779</v>
      </c>
      <c r="B277" s="83" t="s">
        <v>1227</v>
      </c>
      <c r="C277" s="80" t="s">
        <v>1228</v>
      </c>
      <c r="D277" s="77" t="s">
        <v>853</v>
      </c>
      <c r="E277" s="67"/>
      <c r="F277" s="67"/>
      <c r="I277" s="70">
        <f t="shared" si="5"/>
        <v>0</v>
      </c>
    </row>
    <row r="278" spans="1:9" x14ac:dyDescent="0.2">
      <c r="A278" s="63" t="s">
        <v>785</v>
      </c>
      <c r="B278" s="89" t="s">
        <v>1229</v>
      </c>
      <c r="C278" s="89"/>
      <c r="D278" s="89" t="s">
        <v>791</v>
      </c>
      <c r="E278" s="67">
        <v>6976.53</v>
      </c>
      <c r="F278" s="67">
        <v>6976.53</v>
      </c>
      <c r="G278" s="70">
        <v>51678</v>
      </c>
      <c r="I278" s="70">
        <f t="shared" si="5"/>
        <v>51678</v>
      </c>
    </row>
    <row r="279" spans="1:9" x14ac:dyDescent="0.2">
      <c r="A279" s="64" t="s">
        <v>779</v>
      </c>
      <c r="B279" s="77" t="s">
        <v>1230</v>
      </c>
      <c r="C279" s="80" t="s">
        <v>1231</v>
      </c>
      <c r="D279" s="77" t="s">
        <v>791</v>
      </c>
      <c r="E279" s="67"/>
      <c r="F279" s="67"/>
      <c r="I279" s="70">
        <f t="shared" si="5"/>
        <v>0</v>
      </c>
    </row>
    <row r="280" spans="1:9" x14ac:dyDescent="0.2">
      <c r="A280" s="64" t="s">
        <v>779</v>
      </c>
      <c r="B280" s="77" t="s">
        <v>1232</v>
      </c>
      <c r="C280" s="80"/>
      <c r="D280" s="77" t="s">
        <v>1233</v>
      </c>
      <c r="E280" s="67"/>
      <c r="F280" s="67"/>
      <c r="I280" s="70">
        <f t="shared" si="5"/>
        <v>0</v>
      </c>
    </row>
    <row r="281" spans="1:9" x14ac:dyDescent="0.2">
      <c r="A281" s="79" t="s">
        <v>785</v>
      </c>
      <c r="B281" s="80" t="s">
        <v>1234</v>
      </c>
      <c r="C281" s="80"/>
      <c r="D281" s="80" t="s">
        <v>781</v>
      </c>
      <c r="E281" s="67"/>
      <c r="F281" s="67"/>
      <c r="I281" s="70">
        <f t="shared" si="5"/>
        <v>0</v>
      </c>
    </row>
    <row r="282" spans="1:9" x14ac:dyDescent="0.2">
      <c r="A282" s="79" t="s">
        <v>782</v>
      </c>
      <c r="B282" s="80" t="s">
        <v>1235</v>
      </c>
      <c r="C282" s="80" t="s">
        <v>1236</v>
      </c>
      <c r="D282" s="80" t="s">
        <v>1141</v>
      </c>
      <c r="E282" s="67">
        <v>115.43</v>
      </c>
      <c r="F282" s="67">
        <v>115.43</v>
      </c>
      <c r="G282" s="70">
        <v>855</v>
      </c>
      <c r="I282" s="70">
        <f t="shared" si="5"/>
        <v>855</v>
      </c>
    </row>
    <row r="283" spans="1:9" x14ac:dyDescent="0.2">
      <c r="A283" s="64" t="s">
        <v>779</v>
      </c>
      <c r="B283" s="77" t="s">
        <v>1237</v>
      </c>
      <c r="C283" s="80" t="s">
        <v>1236</v>
      </c>
      <c r="D283" s="77" t="s">
        <v>1141</v>
      </c>
      <c r="E283" s="67"/>
      <c r="F283" s="67"/>
      <c r="I283" s="70">
        <f t="shared" si="5"/>
        <v>0</v>
      </c>
    </row>
    <row r="284" spans="1:9" x14ac:dyDescent="0.2">
      <c r="A284" s="64" t="s">
        <v>779</v>
      </c>
      <c r="B284" s="77" t="s">
        <v>1238</v>
      </c>
      <c r="C284" s="80" t="s">
        <v>1239</v>
      </c>
      <c r="D284" s="77" t="s">
        <v>791</v>
      </c>
      <c r="E284" s="67"/>
      <c r="F284" s="67"/>
      <c r="I284" s="70">
        <f t="shared" si="5"/>
        <v>0</v>
      </c>
    </row>
    <row r="285" spans="1:9" x14ac:dyDescent="0.2">
      <c r="A285" s="63" t="s">
        <v>785</v>
      </c>
      <c r="B285" s="89" t="s">
        <v>1240</v>
      </c>
      <c r="C285" s="89"/>
      <c r="D285" s="89" t="s">
        <v>986</v>
      </c>
      <c r="E285" s="67">
        <v>136.08000000000001</v>
      </c>
      <c r="F285" s="67">
        <v>136.08000000000001</v>
      </c>
      <c r="G285" s="70">
        <v>1008</v>
      </c>
      <c r="I285" s="70">
        <f t="shared" si="5"/>
        <v>1008</v>
      </c>
    </row>
    <row r="286" spans="1:9" x14ac:dyDescent="0.2">
      <c r="A286" s="79" t="s">
        <v>785</v>
      </c>
      <c r="B286" s="80" t="s">
        <v>1241</v>
      </c>
      <c r="C286" s="89"/>
      <c r="D286" s="80" t="s">
        <v>1242</v>
      </c>
      <c r="E286" s="67"/>
      <c r="F286" s="67"/>
      <c r="I286" s="70">
        <f t="shared" si="5"/>
        <v>0</v>
      </c>
    </row>
    <row r="287" spans="1:9" x14ac:dyDescent="0.2">
      <c r="A287" s="64" t="s">
        <v>779</v>
      </c>
      <c r="B287" s="77" t="s">
        <v>1243</v>
      </c>
      <c r="C287" s="77"/>
      <c r="D287" s="77" t="s">
        <v>1242</v>
      </c>
      <c r="E287" s="67"/>
      <c r="F287" s="67"/>
      <c r="I287" s="70">
        <f t="shared" si="5"/>
        <v>0</v>
      </c>
    </row>
    <row r="288" spans="1:9" x14ac:dyDescent="0.2">
      <c r="A288" s="79" t="s">
        <v>785</v>
      </c>
      <c r="B288" s="80" t="s">
        <v>1244</v>
      </c>
      <c r="C288" s="80" t="s">
        <v>1245</v>
      </c>
      <c r="D288" s="80" t="s">
        <v>791</v>
      </c>
      <c r="E288" s="67">
        <v>0</v>
      </c>
      <c r="F288" s="67">
        <v>0</v>
      </c>
      <c r="G288" s="70">
        <v>0</v>
      </c>
      <c r="I288" s="70">
        <f t="shared" si="5"/>
        <v>0</v>
      </c>
    </row>
    <row r="289" spans="1:9" x14ac:dyDescent="0.2">
      <c r="A289" s="64" t="s">
        <v>779</v>
      </c>
      <c r="B289" s="77" t="s">
        <v>1246</v>
      </c>
      <c r="C289" s="80" t="s">
        <v>1245</v>
      </c>
      <c r="D289" s="77" t="s">
        <v>791</v>
      </c>
      <c r="E289" s="67"/>
      <c r="F289" s="67"/>
      <c r="I289" s="70">
        <f t="shared" ref="I289:I352" si="6">SUM(G289:H289)</f>
        <v>0</v>
      </c>
    </row>
    <row r="290" spans="1:9" x14ac:dyDescent="0.2">
      <c r="A290" s="64" t="s">
        <v>779</v>
      </c>
      <c r="B290" s="77" t="s">
        <v>1247</v>
      </c>
      <c r="C290" s="77"/>
      <c r="D290" s="77" t="s">
        <v>874</v>
      </c>
      <c r="E290" s="67">
        <v>42.32</v>
      </c>
      <c r="F290" s="67">
        <v>37.97</v>
      </c>
      <c r="G290" s="70">
        <v>281.25</v>
      </c>
      <c r="I290" s="70">
        <f t="shared" si="6"/>
        <v>281.25</v>
      </c>
    </row>
    <row r="291" spans="1:9" x14ac:dyDescent="0.2">
      <c r="A291" s="64" t="s">
        <v>779</v>
      </c>
      <c r="B291" s="77" t="s">
        <v>1248</v>
      </c>
      <c r="C291" s="77"/>
      <c r="D291" s="77" t="s">
        <v>1114</v>
      </c>
      <c r="E291" s="67"/>
      <c r="F291" s="67"/>
      <c r="I291" s="70">
        <f t="shared" si="6"/>
        <v>0</v>
      </c>
    </row>
    <row r="292" spans="1:9" x14ac:dyDescent="0.2">
      <c r="A292" s="84" t="s">
        <v>785</v>
      </c>
      <c r="B292" s="85" t="s">
        <v>1249</v>
      </c>
      <c r="C292" s="80"/>
      <c r="D292" s="80" t="s">
        <v>1250</v>
      </c>
      <c r="E292" s="67">
        <v>0</v>
      </c>
      <c r="F292" s="67">
        <v>0</v>
      </c>
      <c r="G292" s="70">
        <v>0</v>
      </c>
      <c r="I292" s="70">
        <f t="shared" si="6"/>
        <v>0</v>
      </c>
    </row>
    <row r="293" spans="1:9" x14ac:dyDescent="0.2">
      <c r="A293" s="84" t="s">
        <v>785</v>
      </c>
      <c r="B293" s="85" t="s">
        <v>1251</v>
      </c>
      <c r="C293" s="80"/>
      <c r="D293" s="80" t="s">
        <v>258</v>
      </c>
      <c r="E293" s="67">
        <v>0</v>
      </c>
      <c r="F293" s="67">
        <v>0</v>
      </c>
      <c r="G293" s="70">
        <v>0</v>
      </c>
      <c r="I293" s="70">
        <f t="shared" si="6"/>
        <v>0</v>
      </c>
    </row>
    <row r="294" spans="1:9" x14ac:dyDescent="0.2">
      <c r="A294" s="105" t="s">
        <v>785</v>
      </c>
      <c r="B294" s="106" t="s">
        <v>1252</v>
      </c>
      <c r="C294" s="80" t="s">
        <v>1253</v>
      </c>
      <c r="D294" s="80" t="s">
        <v>1254</v>
      </c>
      <c r="E294" s="67">
        <v>0</v>
      </c>
      <c r="F294" s="67">
        <v>0</v>
      </c>
      <c r="G294" s="70">
        <v>0</v>
      </c>
      <c r="I294" s="70">
        <f t="shared" si="6"/>
        <v>0</v>
      </c>
    </row>
    <row r="295" spans="1:9" x14ac:dyDescent="0.2">
      <c r="A295" s="79" t="s">
        <v>785</v>
      </c>
      <c r="B295" s="80" t="s">
        <v>1255</v>
      </c>
      <c r="C295" s="80"/>
      <c r="D295" s="80" t="s">
        <v>853</v>
      </c>
      <c r="E295" s="67">
        <v>0</v>
      </c>
      <c r="F295" s="67">
        <v>0</v>
      </c>
      <c r="G295" s="70">
        <v>0</v>
      </c>
      <c r="I295" s="70">
        <f t="shared" si="6"/>
        <v>0</v>
      </c>
    </row>
    <row r="296" spans="1:9" x14ac:dyDescent="0.2">
      <c r="A296" s="64" t="s">
        <v>779</v>
      </c>
      <c r="B296" s="77" t="s">
        <v>1256</v>
      </c>
      <c r="C296" s="80" t="s">
        <v>1257</v>
      </c>
      <c r="D296" s="80" t="s">
        <v>1258</v>
      </c>
      <c r="E296" s="67"/>
      <c r="F296" s="67"/>
      <c r="I296" s="70">
        <f t="shared" si="6"/>
        <v>0</v>
      </c>
    </row>
    <row r="297" spans="1:9" x14ac:dyDescent="0.2">
      <c r="A297" s="64" t="s">
        <v>779</v>
      </c>
      <c r="B297" s="77" t="s">
        <v>1259</v>
      </c>
      <c r="C297" s="77"/>
      <c r="D297" s="77" t="s">
        <v>1260</v>
      </c>
      <c r="E297" s="67"/>
      <c r="F297" s="67"/>
      <c r="I297" s="70">
        <f t="shared" si="6"/>
        <v>0</v>
      </c>
    </row>
    <row r="298" spans="1:9" x14ac:dyDescent="0.2">
      <c r="A298" s="63" t="s">
        <v>785</v>
      </c>
      <c r="B298" s="89" t="s">
        <v>1261</v>
      </c>
      <c r="C298" s="89"/>
      <c r="D298" s="89" t="s">
        <v>1180</v>
      </c>
      <c r="E298" s="67">
        <v>0</v>
      </c>
      <c r="F298" s="67">
        <v>0</v>
      </c>
      <c r="G298" s="70">
        <v>0</v>
      </c>
      <c r="I298" s="70">
        <f t="shared" si="6"/>
        <v>0</v>
      </c>
    </row>
    <row r="299" spans="1:9" x14ac:dyDescent="0.2">
      <c r="A299" s="63" t="s">
        <v>785</v>
      </c>
      <c r="B299" s="89" t="s">
        <v>1262</v>
      </c>
      <c r="C299" s="89"/>
      <c r="D299" s="89" t="s">
        <v>1263</v>
      </c>
      <c r="E299" s="67">
        <v>60.75</v>
      </c>
      <c r="F299" s="67">
        <v>60.75</v>
      </c>
      <c r="G299" s="70">
        <v>450</v>
      </c>
      <c r="I299" s="70">
        <f t="shared" si="6"/>
        <v>450</v>
      </c>
    </row>
    <row r="300" spans="1:9" x14ac:dyDescent="0.2">
      <c r="A300" s="63" t="s">
        <v>785</v>
      </c>
      <c r="B300" s="89" t="s">
        <v>1264</v>
      </c>
      <c r="C300" s="89" t="s">
        <v>1265</v>
      </c>
      <c r="D300" s="89" t="s">
        <v>1011</v>
      </c>
      <c r="E300" s="67">
        <v>133.65</v>
      </c>
      <c r="F300" s="67">
        <v>133.65</v>
      </c>
      <c r="G300" s="70">
        <v>990</v>
      </c>
      <c r="I300" s="70">
        <f t="shared" si="6"/>
        <v>990</v>
      </c>
    </row>
    <row r="301" spans="1:9" x14ac:dyDescent="0.2">
      <c r="A301" s="105" t="s">
        <v>785</v>
      </c>
      <c r="B301" s="106" t="s">
        <v>1266</v>
      </c>
      <c r="C301" s="89"/>
      <c r="D301" s="80" t="s">
        <v>1267</v>
      </c>
      <c r="E301" s="67">
        <v>0</v>
      </c>
      <c r="F301" s="67">
        <v>0</v>
      </c>
      <c r="G301" s="70">
        <v>0</v>
      </c>
      <c r="I301" s="70">
        <f t="shared" si="6"/>
        <v>0</v>
      </c>
    </row>
    <row r="302" spans="1:9" x14ac:dyDescent="0.2">
      <c r="A302" s="64" t="s">
        <v>779</v>
      </c>
      <c r="B302" s="77" t="s">
        <v>1268</v>
      </c>
      <c r="C302" s="77"/>
      <c r="D302" s="77" t="s">
        <v>1079</v>
      </c>
      <c r="E302" s="67"/>
      <c r="F302" s="67"/>
      <c r="I302" s="70">
        <f t="shared" si="6"/>
        <v>0</v>
      </c>
    </row>
    <row r="303" spans="1:9" x14ac:dyDescent="0.2">
      <c r="A303" s="63" t="s">
        <v>785</v>
      </c>
      <c r="B303" s="89" t="s">
        <v>1269</v>
      </c>
      <c r="C303" s="89"/>
      <c r="D303" s="89" t="s">
        <v>1270</v>
      </c>
      <c r="E303" s="67">
        <v>0</v>
      </c>
      <c r="F303" s="67">
        <v>0</v>
      </c>
      <c r="G303" s="70">
        <v>0</v>
      </c>
      <c r="I303" s="70">
        <f t="shared" si="6"/>
        <v>0</v>
      </c>
    </row>
    <row r="304" spans="1:9" x14ac:dyDescent="0.2">
      <c r="A304" s="79" t="s">
        <v>785</v>
      </c>
      <c r="B304" s="80" t="s">
        <v>1271</v>
      </c>
      <c r="C304" s="89"/>
      <c r="D304" s="80" t="s">
        <v>1272</v>
      </c>
      <c r="E304" s="67">
        <v>0</v>
      </c>
      <c r="F304" s="67">
        <v>0</v>
      </c>
      <c r="G304" s="70">
        <v>0</v>
      </c>
      <c r="I304" s="70">
        <f t="shared" si="6"/>
        <v>0</v>
      </c>
    </row>
    <row r="305" spans="1:9" x14ac:dyDescent="0.2">
      <c r="A305" s="63" t="s">
        <v>785</v>
      </c>
      <c r="B305" s="89" t="s">
        <v>1273</v>
      </c>
      <c r="C305" s="89" t="s">
        <v>1274</v>
      </c>
      <c r="D305" s="89" t="s">
        <v>1275</v>
      </c>
      <c r="E305" s="67">
        <v>128.82</v>
      </c>
      <c r="F305" s="67">
        <v>128.82</v>
      </c>
      <c r="G305" s="70">
        <v>954.24</v>
      </c>
      <c r="I305" s="70">
        <f t="shared" si="6"/>
        <v>954.24</v>
      </c>
    </row>
    <row r="306" spans="1:9" x14ac:dyDescent="0.2">
      <c r="A306" s="82" t="s">
        <v>779</v>
      </c>
      <c r="B306" s="83" t="s">
        <v>1276</v>
      </c>
      <c r="C306" s="80" t="s">
        <v>1277</v>
      </c>
      <c r="D306" s="77" t="s">
        <v>853</v>
      </c>
      <c r="E306" s="67"/>
      <c r="F306" s="67"/>
      <c r="I306" s="70">
        <f t="shared" si="6"/>
        <v>0</v>
      </c>
    </row>
    <row r="307" spans="1:9" x14ac:dyDescent="0.2">
      <c r="A307" s="84" t="s">
        <v>785</v>
      </c>
      <c r="B307" s="85" t="s">
        <v>1278</v>
      </c>
      <c r="C307" s="80"/>
      <c r="D307" s="80" t="s">
        <v>1263</v>
      </c>
      <c r="E307" s="67">
        <v>0</v>
      </c>
      <c r="F307" s="67">
        <v>0</v>
      </c>
      <c r="G307" s="70">
        <v>0</v>
      </c>
      <c r="I307" s="70">
        <f t="shared" si="6"/>
        <v>0</v>
      </c>
    </row>
    <row r="308" spans="1:9" x14ac:dyDescent="0.2">
      <c r="A308" s="84" t="s">
        <v>785</v>
      </c>
      <c r="B308" s="85" t="s">
        <v>1279</v>
      </c>
      <c r="C308" s="80" t="s">
        <v>1280</v>
      </c>
      <c r="D308" s="80" t="s">
        <v>983</v>
      </c>
      <c r="E308" s="67">
        <v>0</v>
      </c>
      <c r="F308" s="67">
        <v>0</v>
      </c>
      <c r="G308" s="70">
        <v>0</v>
      </c>
      <c r="I308" s="70">
        <f t="shared" si="6"/>
        <v>0</v>
      </c>
    </row>
    <row r="309" spans="1:9" x14ac:dyDescent="0.2">
      <c r="A309" s="64" t="s">
        <v>779</v>
      </c>
      <c r="B309" s="77" t="s">
        <v>1281</v>
      </c>
      <c r="C309" s="80" t="s">
        <v>1282</v>
      </c>
      <c r="D309" s="77" t="s">
        <v>1263</v>
      </c>
      <c r="E309" s="67"/>
      <c r="F309" s="67"/>
      <c r="I309" s="70">
        <f t="shared" si="6"/>
        <v>0</v>
      </c>
    </row>
    <row r="310" spans="1:9" x14ac:dyDescent="0.2">
      <c r="A310" s="64" t="s">
        <v>779</v>
      </c>
      <c r="B310" s="77" t="s">
        <v>1283</v>
      </c>
      <c r="C310" s="77"/>
      <c r="D310" s="77" t="s">
        <v>1284</v>
      </c>
      <c r="E310" s="67"/>
      <c r="F310" s="67"/>
      <c r="I310" s="70">
        <f t="shared" si="6"/>
        <v>0</v>
      </c>
    </row>
    <row r="311" spans="1:9" x14ac:dyDescent="0.2">
      <c r="A311" s="63" t="s">
        <v>782</v>
      </c>
      <c r="B311" s="89" t="s">
        <v>1285</v>
      </c>
      <c r="C311" s="89"/>
      <c r="D311" s="89" t="s">
        <v>13</v>
      </c>
      <c r="E311" s="67">
        <v>210.94</v>
      </c>
      <c r="F311" s="67">
        <v>210.95</v>
      </c>
      <c r="G311" s="70">
        <v>1562.58</v>
      </c>
      <c r="I311" s="70">
        <f t="shared" si="6"/>
        <v>1562.58</v>
      </c>
    </row>
    <row r="312" spans="1:9" x14ac:dyDescent="0.2">
      <c r="A312" s="64" t="s">
        <v>779</v>
      </c>
      <c r="B312" s="77" t="s">
        <v>1286</v>
      </c>
      <c r="C312" s="77"/>
      <c r="D312" s="77" t="s">
        <v>13</v>
      </c>
      <c r="E312" s="67"/>
      <c r="F312" s="67"/>
      <c r="I312" s="70">
        <f t="shared" si="6"/>
        <v>0</v>
      </c>
    </row>
    <row r="313" spans="1:9" x14ac:dyDescent="0.2">
      <c r="A313" s="79" t="s">
        <v>782</v>
      </c>
      <c r="B313" s="80" t="s">
        <v>1287</v>
      </c>
      <c r="C313" s="80" t="s">
        <v>1288</v>
      </c>
      <c r="D313" s="80" t="s">
        <v>396</v>
      </c>
      <c r="E313" s="67">
        <v>66.5</v>
      </c>
      <c r="F313" s="67">
        <v>66.5</v>
      </c>
      <c r="G313" s="70">
        <v>492.61</v>
      </c>
      <c r="I313" s="70">
        <f t="shared" si="6"/>
        <v>492.61</v>
      </c>
    </row>
    <row r="314" spans="1:9" x14ac:dyDescent="0.2">
      <c r="A314" s="64" t="s">
        <v>779</v>
      </c>
      <c r="B314" s="77" t="s">
        <v>1289</v>
      </c>
      <c r="C314" s="80"/>
      <c r="D314" s="77" t="s">
        <v>1290</v>
      </c>
      <c r="E314" s="67"/>
      <c r="F314" s="67"/>
      <c r="I314" s="70">
        <f t="shared" si="6"/>
        <v>0</v>
      </c>
    </row>
    <row r="315" spans="1:9" x14ac:dyDescent="0.2">
      <c r="A315" s="101" t="s">
        <v>785</v>
      </c>
      <c r="B315" s="100" t="s">
        <v>1291</v>
      </c>
      <c r="C315" s="100"/>
      <c r="D315" s="100" t="s">
        <v>1292</v>
      </c>
      <c r="E315" s="67">
        <v>862.65</v>
      </c>
      <c r="F315" s="67">
        <v>862.65</v>
      </c>
      <c r="G315" s="70">
        <v>6390</v>
      </c>
      <c r="I315" s="70">
        <f t="shared" si="6"/>
        <v>6390</v>
      </c>
    </row>
    <row r="316" spans="1:9" x14ac:dyDescent="0.2">
      <c r="A316" s="86" t="s">
        <v>779</v>
      </c>
      <c r="B316" s="95" t="s">
        <v>1293</v>
      </c>
      <c r="C316" s="95"/>
      <c r="D316" s="95" t="s">
        <v>1292</v>
      </c>
      <c r="E316" s="67"/>
      <c r="F316" s="67"/>
      <c r="I316" s="70">
        <f t="shared" si="6"/>
        <v>0</v>
      </c>
    </row>
    <row r="317" spans="1:9" x14ac:dyDescent="0.2">
      <c r="A317" s="86" t="s">
        <v>779</v>
      </c>
      <c r="B317" s="95" t="s">
        <v>1294</v>
      </c>
      <c r="C317" s="95"/>
      <c r="D317" s="95" t="s">
        <v>258</v>
      </c>
      <c r="E317" s="67"/>
      <c r="F317" s="67"/>
      <c r="I317" s="70">
        <f t="shared" si="6"/>
        <v>0</v>
      </c>
    </row>
    <row r="318" spans="1:9" x14ac:dyDescent="0.2">
      <c r="A318" s="86" t="s">
        <v>779</v>
      </c>
      <c r="B318" s="95" t="s">
        <v>1295</v>
      </c>
      <c r="C318" s="94" t="s">
        <v>1296</v>
      </c>
      <c r="D318" s="95" t="s">
        <v>1125</v>
      </c>
      <c r="E318" s="67"/>
      <c r="F318" s="67"/>
      <c r="I318" s="70">
        <f t="shared" si="6"/>
        <v>0</v>
      </c>
    </row>
    <row r="319" spans="1:9" x14ac:dyDescent="0.2">
      <c r="A319" s="86" t="s">
        <v>779</v>
      </c>
      <c r="B319" s="95" t="s">
        <v>1297</v>
      </c>
      <c r="C319" s="94"/>
      <c r="D319" s="95" t="s">
        <v>1027</v>
      </c>
      <c r="E319" s="67"/>
      <c r="F319" s="67"/>
      <c r="I319" s="70">
        <f t="shared" si="6"/>
        <v>0</v>
      </c>
    </row>
    <row r="320" spans="1:9" x14ac:dyDescent="0.2">
      <c r="A320" s="93" t="s">
        <v>785</v>
      </c>
      <c r="B320" s="88" t="s">
        <v>1298</v>
      </c>
      <c r="C320" s="94"/>
      <c r="D320" s="94" t="s">
        <v>799</v>
      </c>
      <c r="E320" s="67"/>
      <c r="F320" s="67"/>
      <c r="I320" s="70">
        <f t="shared" si="6"/>
        <v>0</v>
      </c>
    </row>
    <row r="321" spans="1:9" x14ac:dyDescent="0.2">
      <c r="A321" s="93" t="s">
        <v>785</v>
      </c>
      <c r="B321" s="88" t="s">
        <v>1299</v>
      </c>
      <c r="C321" s="94" t="s">
        <v>1300</v>
      </c>
      <c r="D321" s="94" t="s">
        <v>1263</v>
      </c>
      <c r="E321" s="67">
        <v>244.22</v>
      </c>
      <c r="F321" s="67">
        <v>244.22</v>
      </c>
      <c r="G321" s="70">
        <v>1809</v>
      </c>
      <c r="I321" s="70">
        <f t="shared" si="6"/>
        <v>1809</v>
      </c>
    </row>
    <row r="322" spans="1:9" x14ac:dyDescent="0.2">
      <c r="A322" s="86" t="s">
        <v>779</v>
      </c>
      <c r="B322" s="95" t="s">
        <v>1301</v>
      </c>
      <c r="C322" s="94" t="s">
        <v>1300</v>
      </c>
      <c r="D322" s="95" t="s">
        <v>1263</v>
      </c>
      <c r="E322" s="67"/>
      <c r="F322" s="67"/>
      <c r="I322" s="70">
        <f t="shared" si="6"/>
        <v>0</v>
      </c>
    </row>
    <row r="323" spans="1:9" x14ac:dyDescent="0.2">
      <c r="A323" s="86" t="s">
        <v>779</v>
      </c>
      <c r="B323" s="95" t="s">
        <v>1302</v>
      </c>
      <c r="C323" s="94"/>
      <c r="D323" s="95" t="s">
        <v>1263</v>
      </c>
      <c r="E323" s="67"/>
      <c r="F323" s="67"/>
      <c r="I323" s="70">
        <f t="shared" si="6"/>
        <v>0</v>
      </c>
    </row>
    <row r="324" spans="1:9" x14ac:dyDescent="0.2">
      <c r="A324" s="93" t="s">
        <v>785</v>
      </c>
      <c r="B324" s="94" t="s">
        <v>1303</v>
      </c>
      <c r="C324" s="94"/>
      <c r="D324" s="94" t="s">
        <v>1304</v>
      </c>
      <c r="E324" s="67">
        <v>42.52</v>
      </c>
      <c r="F324" s="67">
        <v>42.53</v>
      </c>
      <c r="G324" s="70">
        <v>315</v>
      </c>
      <c r="I324" s="70">
        <f t="shared" si="6"/>
        <v>315</v>
      </c>
    </row>
    <row r="325" spans="1:9" x14ac:dyDescent="0.2">
      <c r="A325" s="93" t="s">
        <v>785</v>
      </c>
      <c r="B325" s="94" t="s">
        <v>1305</v>
      </c>
      <c r="C325" s="94"/>
      <c r="D325" s="94" t="s">
        <v>1044</v>
      </c>
      <c r="E325" s="67"/>
      <c r="F325" s="67"/>
      <c r="I325" s="70">
        <f t="shared" si="6"/>
        <v>0</v>
      </c>
    </row>
    <row r="326" spans="1:9" x14ac:dyDescent="0.2">
      <c r="A326" s="86" t="s">
        <v>779</v>
      </c>
      <c r="B326" s="95" t="s">
        <v>1306</v>
      </c>
      <c r="C326" s="94" t="s">
        <v>1307</v>
      </c>
      <c r="D326" s="95" t="s">
        <v>1308</v>
      </c>
      <c r="E326" s="67"/>
      <c r="F326" s="67"/>
      <c r="I326" s="70">
        <f t="shared" si="6"/>
        <v>0</v>
      </c>
    </row>
    <row r="327" spans="1:9" x14ac:dyDescent="0.2">
      <c r="A327" s="86" t="s">
        <v>779</v>
      </c>
      <c r="B327" s="95" t="s">
        <v>1309</v>
      </c>
      <c r="C327" s="94"/>
      <c r="D327" s="95" t="s">
        <v>1310</v>
      </c>
      <c r="E327" s="67"/>
      <c r="F327" s="67"/>
      <c r="I327" s="70">
        <f t="shared" si="6"/>
        <v>0</v>
      </c>
    </row>
    <row r="328" spans="1:9" x14ac:dyDescent="0.2">
      <c r="A328" s="93" t="s">
        <v>782</v>
      </c>
      <c r="B328" s="94" t="s">
        <v>1311</v>
      </c>
      <c r="C328" s="94"/>
      <c r="D328" s="94" t="s">
        <v>1312</v>
      </c>
      <c r="E328" s="67">
        <v>758.21</v>
      </c>
      <c r="F328" s="67">
        <v>758.21</v>
      </c>
      <c r="G328" s="70">
        <v>5548.62</v>
      </c>
      <c r="H328" s="70">
        <v>45.78</v>
      </c>
      <c r="I328" s="70">
        <f t="shared" si="6"/>
        <v>5594.4</v>
      </c>
    </row>
    <row r="329" spans="1:9" x14ac:dyDescent="0.2">
      <c r="A329" s="86" t="s">
        <v>779</v>
      </c>
      <c r="B329" s="95" t="s">
        <v>1313</v>
      </c>
      <c r="C329" s="95"/>
      <c r="D329" s="95" t="s">
        <v>1312</v>
      </c>
      <c r="E329" s="67">
        <v>0</v>
      </c>
      <c r="F329" s="67">
        <v>0</v>
      </c>
      <c r="G329" s="70">
        <v>0</v>
      </c>
      <c r="I329" s="70">
        <f t="shared" si="6"/>
        <v>0</v>
      </c>
    </row>
    <row r="330" spans="1:9" x14ac:dyDescent="0.2">
      <c r="A330" s="86" t="s">
        <v>779</v>
      </c>
      <c r="B330" s="95" t="s">
        <v>1314</v>
      </c>
      <c r="C330" s="95"/>
      <c r="D330" s="95" t="s">
        <v>791</v>
      </c>
      <c r="E330" s="67"/>
      <c r="F330" s="67"/>
      <c r="I330" s="70">
        <f t="shared" si="6"/>
        <v>0</v>
      </c>
    </row>
    <row r="331" spans="1:9" x14ac:dyDescent="0.2">
      <c r="A331" s="86" t="s">
        <v>779</v>
      </c>
      <c r="B331" s="95" t="s">
        <v>1315</v>
      </c>
      <c r="C331" s="95"/>
      <c r="D331" s="95" t="s">
        <v>1316</v>
      </c>
      <c r="E331" s="67"/>
      <c r="F331" s="67"/>
      <c r="I331" s="70">
        <f t="shared" si="6"/>
        <v>0</v>
      </c>
    </row>
    <row r="332" spans="1:9" x14ac:dyDescent="0.2">
      <c r="A332" s="63" t="s">
        <v>785</v>
      </c>
      <c r="B332" s="89" t="s">
        <v>1317</v>
      </c>
      <c r="C332" s="89" t="s">
        <v>1318</v>
      </c>
      <c r="D332" s="89" t="s">
        <v>1011</v>
      </c>
      <c r="E332" s="67">
        <v>19.440000000000001</v>
      </c>
      <c r="F332" s="67">
        <v>19.440000000000001</v>
      </c>
      <c r="G332" s="70">
        <v>143.976</v>
      </c>
      <c r="I332" s="70">
        <f t="shared" si="6"/>
        <v>143.976</v>
      </c>
    </row>
    <row r="333" spans="1:9" x14ac:dyDescent="0.2">
      <c r="A333" s="63" t="s">
        <v>785</v>
      </c>
      <c r="B333" s="89" t="s">
        <v>1319</v>
      </c>
      <c r="C333" s="89"/>
      <c r="D333" s="89" t="s">
        <v>898</v>
      </c>
      <c r="E333" s="67">
        <v>0</v>
      </c>
      <c r="F333" s="67">
        <v>0</v>
      </c>
      <c r="G333" s="70">
        <v>0</v>
      </c>
      <c r="I333" s="70">
        <f t="shared" si="6"/>
        <v>0</v>
      </c>
    </row>
    <row r="334" spans="1:9" x14ac:dyDescent="0.2">
      <c r="A334" s="63" t="s">
        <v>785</v>
      </c>
      <c r="B334" s="89" t="s">
        <v>1320</v>
      </c>
      <c r="C334" s="89"/>
      <c r="D334" s="89" t="s">
        <v>1321</v>
      </c>
      <c r="E334" s="67">
        <v>0</v>
      </c>
      <c r="F334" s="67">
        <v>0</v>
      </c>
      <c r="G334" s="70">
        <v>0</v>
      </c>
      <c r="I334" s="70">
        <f t="shared" si="6"/>
        <v>0</v>
      </c>
    </row>
    <row r="335" spans="1:9" x14ac:dyDescent="0.2">
      <c r="A335" s="64" t="s">
        <v>779</v>
      </c>
      <c r="B335" s="77" t="s">
        <v>1322</v>
      </c>
      <c r="C335" s="80" t="s">
        <v>1323</v>
      </c>
      <c r="D335" s="77" t="s">
        <v>824</v>
      </c>
      <c r="E335" s="67"/>
      <c r="F335" s="67"/>
      <c r="I335" s="70">
        <f t="shared" si="6"/>
        <v>0</v>
      </c>
    </row>
    <row r="336" spans="1:9" x14ac:dyDescent="0.2">
      <c r="A336" s="79" t="s">
        <v>782</v>
      </c>
      <c r="B336" s="80" t="s">
        <v>1324</v>
      </c>
      <c r="C336" s="80"/>
      <c r="D336" s="80" t="s">
        <v>111</v>
      </c>
      <c r="E336" s="67">
        <v>111.53</v>
      </c>
      <c r="F336" s="67">
        <v>111.53</v>
      </c>
      <c r="G336" s="70">
        <v>826.125</v>
      </c>
      <c r="I336" s="70">
        <f t="shared" si="6"/>
        <v>826.125</v>
      </c>
    </row>
    <row r="337" spans="1:9" x14ac:dyDescent="0.2">
      <c r="A337" s="101" t="s">
        <v>785</v>
      </c>
      <c r="B337" s="100" t="s">
        <v>1325</v>
      </c>
      <c r="C337" s="100"/>
      <c r="D337" s="100" t="s">
        <v>1326</v>
      </c>
      <c r="E337" s="67">
        <v>0</v>
      </c>
      <c r="F337" s="67">
        <v>0</v>
      </c>
      <c r="G337" s="70">
        <v>0</v>
      </c>
      <c r="I337" s="70">
        <f t="shared" si="6"/>
        <v>0</v>
      </c>
    </row>
    <row r="338" spans="1:9" x14ac:dyDescent="0.2">
      <c r="A338" s="86" t="s">
        <v>779</v>
      </c>
      <c r="B338" s="95" t="s">
        <v>1327</v>
      </c>
      <c r="C338" s="95"/>
      <c r="D338" s="95" t="s">
        <v>1326</v>
      </c>
      <c r="E338" s="67"/>
      <c r="F338" s="67"/>
      <c r="I338" s="70">
        <f t="shared" si="6"/>
        <v>0</v>
      </c>
    </row>
    <row r="339" spans="1:9" x14ac:dyDescent="0.2">
      <c r="A339" s="93" t="s">
        <v>782</v>
      </c>
      <c r="B339" s="94" t="s">
        <v>1328</v>
      </c>
      <c r="C339" s="94"/>
      <c r="D339" s="94" t="s">
        <v>1329</v>
      </c>
      <c r="E339" s="67">
        <v>317.32</v>
      </c>
      <c r="F339" s="67">
        <v>317.32</v>
      </c>
      <c r="G339" s="70">
        <f>2351.25-0.75</f>
        <v>2350.5</v>
      </c>
      <c r="I339" s="70">
        <f t="shared" si="6"/>
        <v>2350.5</v>
      </c>
    </row>
    <row r="340" spans="1:9" x14ac:dyDescent="0.2">
      <c r="A340" s="86" t="s">
        <v>779</v>
      </c>
      <c r="B340" s="95" t="s">
        <v>1328</v>
      </c>
      <c r="C340" s="95"/>
      <c r="D340" s="95" t="s">
        <v>1330</v>
      </c>
      <c r="E340" s="67">
        <v>0.1</v>
      </c>
      <c r="F340" s="67">
        <v>0.1</v>
      </c>
      <c r="G340" s="70">
        <v>0.75</v>
      </c>
      <c r="I340" s="70">
        <f t="shared" si="6"/>
        <v>0.75</v>
      </c>
    </row>
    <row r="341" spans="1:9" x14ac:dyDescent="0.2">
      <c r="A341" s="63" t="s">
        <v>785</v>
      </c>
      <c r="B341" s="89" t="s">
        <v>1331</v>
      </c>
      <c r="C341" s="89"/>
      <c r="D341" s="89" t="s">
        <v>817</v>
      </c>
      <c r="E341" s="67">
        <v>1273.17</v>
      </c>
      <c r="F341" s="67">
        <v>1273.17</v>
      </c>
      <c r="G341" s="70">
        <v>9430.91</v>
      </c>
      <c r="I341" s="70">
        <f t="shared" si="6"/>
        <v>9430.91</v>
      </c>
    </row>
    <row r="342" spans="1:9" x14ac:dyDescent="0.2">
      <c r="A342" s="64" t="s">
        <v>779</v>
      </c>
      <c r="B342" s="77" t="s">
        <v>1332</v>
      </c>
      <c r="C342" s="77"/>
      <c r="D342" s="77" t="s">
        <v>817</v>
      </c>
      <c r="E342" s="67"/>
      <c r="F342" s="67"/>
      <c r="I342" s="70">
        <f t="shared" si="6"/>
        <v>0</v>
      </c>
    </row>
    <row r="343" spans="1:9" x14ac:dyDescent="0.2">
      <c r="A343" s="63" t="s">
        <v>1333</v>
      </c>
      <c r="B343" s="89" t="s">
        <v>1334</v>
      </c>
      <c r="C343" s="89"/>
      <c r="D343" s="89" t="s">
        <v>955</v>
      </c>
      <c r="E343" s="67">
        <v>8522.41</v>
      </c>
      <c r="F343" s="67">
        <v>8522.41</v>
      </c>
      <c r="G343" s="70">
        <v>62829</v>
      </c>
      <c r="H343" s="70">
        <v>202.5</v>
      </c>
      <c r="I343" s="70">
        <f t="shared" si="6"/>
        <v>63031.5</v>
      </c>
    </row>
    <row r="344" spans="1:9" x14ac:dyDescent="0.2">
      <c r="A344" s="64" t="s">
        <v>779</v>
      </c>
      <c r="B344" s="77" t="s">
        <v>1335</v>
      </c>
      <c r="C344" s="77"/>
      <c r="D344" s="77" t="s">
        <v>955</v>
      </c>
      <c r="E344" s="67"/>
      <c r="F344" s="67"/>
      <c r="I344" s="70">
        <f t="shared" si="6"/>
        <v>0</v>
      </c>
    </row>
    <row r="345" spans="1:9" x14ac:dyDescent="0.2">
      <c r="A345" s="63" t="s">
        <v>785</v>
      </c>
      <c r="B345" s="89" t="s">
        <v>1334</v>
      </c>
      <c r="C345" s="89"/>
      <c r="D345" s="89" t="s">
        <v>955</v>
      </c>
      <c r="E345" s="67">
        <v>0</v>
      </c>
      <c r="F345" s="67">
        <v>0</v>
      </c>
      <c r="G345" s="70">
        <v>0</v>
      </c>
      <c r="I345" s="70">
        <f t="shared" si="6"/>
        <v>0</v>
      </c>
    </row>
    <row r="346" spans="1:9" x14ac:dyDescent="0.2">
      <c r="A346" s="63" t="s">
        <v>785</v>
      </c>
      <c r="B346" s="89" t="s">
        <v>1336</v>
      </c>
      <c r="C346" s="89"/>
      <c r="D346" s="89" t="s">
        <v>1337</v>
      </c>
      <c r="E346" s="67">
        <v>87.48</v>
      </c>
      <c r="F346" s="67">
        <v>87.48</v>
      </c>
      <c r="G346" s="70">
        <v>648</v>
      </c>
      <c r="I346" s="70">
        <f t="shared" si="6"/>
        <v>648</v>
      </c>
    </row>
    <row r="347" spans="1:9" x14ac:dyDescent="0.2">
      <c r="A347" s="63" t="s">
        <v>782</v>
      </c>
      <c r="B347" s="89" t="s">
        <v>1338</v>
      </c>
      <c r="C347" s="89"/>
      <c r="D347" s="89" t="s">
        <v>1339</v>
      </c>
      <c r="E347" s="67"/>
      <c r="F347" s="67"/>
      <c r="I347" s="70">
        <f t="shared" si="6"/>
        <v>0</v>
      </c>
    </row>
    <row r="348" spans="1:9" x14ac:dyDescent="0.2">
      <c r="A348" s="64" t="s">
        <v>779</v>
      </c>
      <c r="B348" s="77" t="s">
        <v>1340</v>
      </c>
      <c r="C348" s="80" t="s">
        <v>1341</v>
      </c>
      <c r="D348" s="77" t="s">
        <v>983</v>
      </c>
      <c r="E348" s="67"/>
      <c r="F348" s="67"/>
      <c r="I348" s="70">
        <f t="shared" si="6"/>
        <v>0</v>
      </c>
    </row>
    <row r="349" spans="1:9" x14ac:dyDescent="0.2">
      <c r="A349" s="64" t="s">
        <v>779</v>
      </c>
      <c r="B349" s="77" t="s">
        <v>1342</v>
      </c>
      <c r="C349" s="80"/>
      <c r="D349" s="77" t="s">
        <v>1343</v>
      </c>
      <c r="E349" s="67"/>
      <c r="F349" s="67"/>
      <c r="I349" s="70">
        <f t="shared" si="6"/>
        <v>0</v>
      </c>
    </row>
    <row r="350" spans="1:9" x14ac:dyDescent="0.2">
      <c r="A350" s="63" t="s">
        <v>782</v>
      </c>
      <c r="B350" s="89" t="s">
        <v>1344</v>
      </c>
      <c r="C350" s="89" t="s">
        <v>1345</v>
      </c>
      <c r="D350" s="89" t="s">
        <v>955</v>
      </c>
      <c r="E350" s="67">
        <v>2323.7199999999998</v>
      </c>
      <c r="F350" s="67">
        <v>2323.7199999999998</v>
      </c>
      <c r="G350" s="70">
        <v>16790.53</v>
      </c>
      <c r="H350" s="70">
        <v>285</v>
      </c>
      <c r="I350" s="70">
        <f t="shared" si="6"/>
        <v>17075.53</v>
      </c>
    </row>
    <row r="351" spans="1:9" x14ac:dyDescent="0.2">
      <c r="A351" s="64" t="s">
        <v>779</v>
      </c>
      <c r="B351" s="77" t="s">
        <v>1346</v>
      </c>
      <c r="C351" s="80" t="s">
        <v>1345</v>
      </c>
      <c r="D351" s="77" t="s">
        <v>955</v>
      </c>
      <c r="E351" s="67"/>
      <c r="F351" s="67"/>
      <c r="I351" s="70">
        <f t="shared" si="6"/>
        <v>0</v>
      </c>
    </row>
    <row r="352" spans="1:9" x14ac:dyDescent="0.2">
      <c r="A352" s="79" t="s">
        <v>782</v>
      </c>
      <c r="B352" s="80" t="s">
        <v>1347</v>
      </c>
      <c r="C352" s="80"/>
      <c r="D352" s="80" t="s">
        <v>955</v>
      </c>
      <c r="E352" s="67">
        <v>345.69</v>
      </c>
      <c r="F352" s="67">
        <v>345.69</v>
      </c>
      <c r="G352" s="70">
        <v>2560.6799999999998</v>
      </c>
      <c r="I352" s="70">
        <f t="shared" si="6"/>
        <v>2560.6799999999998</v>
      </c>
    </row>
    <row r="353" spans="1:9" x14ac:dyDescent="0.2">
      <c r="A353" s="64" t="s">
        <v>779</v>
      </c>
      <c r="B353" s="77" t="s">
        <v>1348</v>
      </c>
      <c r="C353" s="77"/>
      <c r="D353" s="77" t="s">
        <v>955</v>
      </c>
      <c r="E353" s="67"/>
      <c r="F353" s="67"/>
      <c r="I353" s="70">
        <f t="shared" ref="I353:I416" si="7">SUM(G353:H353)</f>
        <v>0</v>
      </c>
    </row>
    <row r="354" spans="1:9" x14ac:dyDescent="0.2">
      <c r="A354" s="63" t="s">
        <v>785</v>
      </c>
      <c r="B354" s="89" t="s">
        <v>1349</v>
      </c>
      <c r="C354" s="89"/>
      <c r="D354" s="89" t="s">
        <v>1011</v>
      </c>
      <c r="E354" s="67">
        <v>0</v>
      </c>
      <c r="F354" s="67">
        <v>0</v>
      </c>
      <c r="G354" s="70">
        <v>0</v>
      </c>
      <c r="I354" s="70">
        <f t="shared" si="7"/>
        <v>0</v>
      </c>
    </row>
    <row r="355" spans="1:9" x14ac:dyDescent="0.2">
      <c r="A355" s="63" t="s">
        <v>785</v>
      </c>
      <c r="B355" s="89" t="s">
        <v>1350</v>
      </c>
      <c r="C355" s="89"/>
      <c r="D355" s="89" t="s">
        <v>1351</v>
      </c>
      <c r="E355" s="67">
        <v>0</v>
      </c>
      <c r="F355" s="67">
        <v>0</v>
      </c>
      <c r="G355" s="70">
        <v>0</v>
      </c>
      <c r="I355" s="70">
        <f t="shared" si="7"/>
        <v>0</v>
      </c>
    </row>
    <row r="356" spans="1:9" x14ac:dyDescent="0.2">
      <c r="A356" s="90" t="s">
        <v>785</v>
      </c>
      <c r="B356" s="91" t="s">
        <v>1352</v>
      </c>
      <c r="C356" s="89"/>
      <c r="D356" s="89" t="s">
        <v>983</v>
      </c>
      <c r="E356" s="67">
        <v>0</v>
      </c>
      <c r="F356" s="67">
        <v>0</v>
      </c>
      <c r="G356" s="70">
        <v>0</v>
      </c>
      <c r="I356" s="70">
        <f t="shared" si="7"/>
        <v>0</v>
      </c>
    </row>
    <row r="357" spans="1:9" x14ac:dyDescent="0.2">
      <c r="A357" s="82" t="s">
        <v>779</v>
      </c>
      <c r="B357" s="83" t="s">
        <v>1353</v>
      </c>
      <c r="C357" s="77"/>
      <c r="D357" s="77" t="s">
        <v>983</v>
      </c>
      <c r="E357" s="67"/>
      <c r="F357" s="67"/>
      <c r="I357" s="70">
        <f t="shared" si="7"/>
        <v>0</v>
      </c>
    </row>
    <row r="358" spans="1:9" x14ac:dyDescent="0.2">
      <c r="A358" s="79" t="s">
        <v>785</v>
      </c>
      <c r="B358" s="80" t="s">
        <v>1354</v>
      </c>
      <c r="C358" s="80"/>
      <c r="D358" s="80" t="s">
        <v>258</v>
      </c>
      <c r="E358" s="67">
        <v>0</v>
      </c>
      <c r="F358" s="67">
        <v>0</v>
      </c>
      <c r="G358" s="70">
        <v>0</v>
      </c>
      <c r="I358" s="70">
        <f t="shared" si="7"/>
        <v>0</v>
      </c>
    </row>
    <row r="359" spans="1:9" x14ac:dyDescent="0.2">
      <c r="A359" s="64" t="s">
        <v>779</v>
      </c>
      <c r="B359" s="77" t="s">
        <v>1355</v>
      </c>
      <c r="C359" s="77"/>
      <c r="D359" s="77" t="s">
        <v>803</v>
      </c>
      <c r="E359" s="67"/>
      <c r="F359" s="67"/>
      <c r="I359" s="70">
        <f t="shared" si="7"/>
        <v>0</v>
      </c>
    </row>
    <row r="360" spans="1:9" x14ac:dyDescent="0.2">
      <c r="A360" s="64" t="s">
        <v>779</v>
      </c>
      <c r="B360" s="77" t="s">
        <v>1356</v>
      </c>
      <c r="C360" s="77"/>
      <c r="D360" s="77" t="s">
        <v>1357</v>
      </c>
      <c r="E360" s="67"/>
      <c r="F360" s="67"/>
      <c r="I360" s="70">
        <f t="shared" si="7"/>
        <v>0</v>
      </c>
    </row>
    <row r="361" spans="1:9" x14ac:dyDescent="0.2">
      <c r="A361" s="93" t="s">
        <v>1358</v>
      </c>
      <c r="B361" s="94" t="s">
        <v>1359</v>
      </c>
      <c r="C361" s="94"/>
      <c r="D361" s="94" t="s">
        <v>955</v>
      </c>
      <c r="E361" s="67">
        <v>528.66999999999996</v>
      </c>
      <c r="F361" s="67">
        <v>528.66999999999996</v>
      </c>
      <c r="G361" s="70">
        <v>3849.03</v>
      </c>
      <c r="H361" s="70">
        <v>45.27</v>
      </c>
      <c r="I361" s="70">
        <f t="shared" si="7"/>
        <v>3894.3</v>
      </c>
    </row>
    <row r="362" spans="1:9" x14ac:dyDescent="0.2">
      <c r="A362" s="101" t="s">
        <v>782</v>
      </c>
      <c r="B362" s="100" t="s">
        <v>1360</v>
      </c>
      <c r="C362" s="100"/>
      <c r="D362" s="100" t="s">
        <v>1361</v>
      </c>
      <c r="E362" s="67">
        <v>627.09</v>
      </c>
      <c r="F362" s="67">
        <v>627.09</v>
      </c>
      <c r="G362" s="70">
        <v>4616.37</v>
      </c>
      <c r="H362" s="70">
        <v>19.38</v>
      </c>
      <c r="I362" s="70">
        <f t="shared" si="7"/>
        <v>4635.75</v>
      </c>
    </row>
    <row r="363" spans="1:9" x14ac:dyDescent="0.2">
      <c r="A363" s="86" t="s">
        <v>779</v>
      </c>
      <c r="B363" s="95" t="s">
        <v>1362</v>
      </c>
      <c r="C363" s="95"/>
      <c r="D363" s="95" t="s">
        <v>1361</v>
      </c>
      <c r="E363" s="67">
        <v>5.16</v>
      </c>
      <c r="F363" s="67">
        <v>5.16</v>
      </c>
      <c r="G363" s="70">
        <v>38.25</v>
      </c>
      <c r="I363" s="70">
        <f t="shared" si="7"/>
        <v>38.25</v>
      </c>
    </row>
    <row r="364" spans="1:9" x14ac:dyDescent="0.2">
      <c r="A364" s="93" t="s">
        <v>1358</v>
      </c>
      <c r="B364" s="94" t="s">
        <v>1363</v>
      </c>
      <c r="C364" s="94"/>
      <c r="D364" s="94" t="s">
        <v>933</v>
      </c>
      <c r="E364" s="67">
        <v>116.63</v>
      </c>
      <c r="F364" s="67">
        <v>116.63</v>
      </c>
      <c r="G364" s="70">
        <v>838.89</v>
      </c>
      <c r="H364" s="70">
        <v>16.88</v>
      </c>
      <c r="I364" s="70">
        <f t="shared" si="7"/>
        <v>855.77</v>
      </c>
    </row>
    <row r="365" spans="1:9" x14ac:dyDescent="0.2">
      <c r="A365" s="93" t="s">
        <v>1358</v>
      </c>
      <c r="B365" s="94" t="s">
        <v>1364</v>
      </c>
      <c r="C365" s="94"/>
      <c r="D365" s="94" t="s">
        <v>1365</v>
      </c>
      <c r="E365" s="67">
        <v>156.99</v>
      </c>
      <c r="F365" s="67">
        <v>156.99</v>
      </c>
      <c r="G365" s="70">
        <v>1149.57</v>
      </c>
      <c r="H365" s="70">
        <v>9</v>
      </c>
      <c r="I365" s="70">
        <f t="shared" si="7"/>
        <v>1158.57</v>
      </c>
    </row>
    <row r="366" spans="1:9" x14ac:dyDescent="0.2">
      <c r="A366" s="64" t="s">
        <v>779</v>
      </c>
      <c r="B366" s="77" t="s">
        <v>1366</v>
      </c>
      <c r="C366" s="77"/>
      <c r="D366" s="77" t="s">
        <v>791</v>
      </c>
      <c r="E366" s="67"/>
      <c r="F366" s="67"/>
      <c r="I366" s="70">
        <f t="shared" si="7"/>
        <v>0</v>
      </c>
    </row>
    <row r="367" spans="1:9" x14ac:dyDescent="0.2">
      <c r="A367" s="64" t="s">
        <v>779</v>
      </c>
      <c r="B367" s="77" t="s">
        <v>1367</v>
      </c>
      <c r="C367" s="77"/>
      <c r="D367" s="77" t="s">
        <v>1368</v>
      </c>
      <c r="E367" s="67"/>
      <c r="F367" s="67"/>
      <c r="I367" s="70">
        <f t="shared" si="7"/>
        <v>0</v>
      </c>
    </row>
    <row r="368" spans="1:9" x14ac:dyDescent="0.2">
      <c r="A368" s="64" t="s">
        <v>779</v>
      </c>
      <c r="B368" s="77" t="s">
        <v>1369</v>
      </c>
      <c r="C368" s="77"/>
      <c r="D368" s="77" t="s">
        <v>1263</v>
      </c>
      <c r="E368" s="67"/>
      <c r="F368" s="67"/>
      <c r="I368" s="70">
        <f t="shared" si="7"/>
        <v>0</v>
      </c>
    </row>
    <row r="369" spans="1:9" x14ac:dyDescent="0.2">
      <c r="A369" s="101" t="s">
        <v>785</v>
      </c>
      <c r="B369" s="100" t="s">
        <v>1370</v>
      </c>
      <c r="C369" s="100"/>
      <c r="D369" s="100" t="s">
        <v>1371</v>
      </c>
      <c r="E369" s="67">
        <v>0</v>
      </c>
      <c r="F369" s="67">
        <v>0</v>
      </c>
      <c r="G369" s="70">
        <v>0</v>
      </c>
      <c r="I369" s="70">
        <f t="shared" si="7"/>
        <v>0</v>
      </c>
    </row>
    <row r="370" spans="1:9" x14ac:dyDescent="0.2">
      <c r="A370" s="86" t="s">
        <v>779</v>
      </c>
      <c r="B370" s="95" t="s">
        <v>1372</v>
      </c>
      <c r="C370" s="94" t="s">
        <v>1373</v>
      </c>
      <c r="D370" s="95" t="s">
        <v>1374</v>
      </c>
      <c r="E370" s="67"/>
      <c r="F370" s="67"/>
      <c r="I370" s="70">
        <f t="shared" si="7"/>
        <v>0</v>
      </c>
    </row>
    <row r="371" spans="1:9" x14ac:dyDescent="0.2">
      <c r="A371" s="96" t="s">
        <v>785</v>
      </c>
      <c r="B371" s="97" t="s">
        <v>1375</v>
      </c>
      <c r="C371" s="94"/>
      <c r="D371" s="94" t="s">
        <v>1376</v>
      </c>
      <c r="E371" s="67">
        <v>0</v>
      </c>
      <c r="F371" s="67">
        <v>0</v>
      </c>
      <c r="G371" s="70">
        <v>0</v>
      </c>
      <c r="I371" s="70">
        <f t="shared" si="7"/>
        <v>0</v>
      </c>
    </row>
    <row r="372" spans="1:9" x14ac:dyDescent="0.2">
      <c r="A372" s="101" t="s">
        <v>785</v>
      </c>
      <c r="B372" s="100" t="s">
        <v>1377</v>
      </c>
      <c r="C372" s="100"/>
      <c r="D372" s="100" t="s">
        <v>258</v>
      </c>
      <c r="E372" s="67">
        <v>0</v>
      </c>
      <c r="F372" s="67">
        <v>0</v>
      </c>
      <c r="G372" s="70">
        <v>0</v>
      </c>
      <c r="I372" s="70">
        <f t="shared" si="7"/>
        <v>0</v>
      </c>
    </row>
    <row r="373" spans="1:9" x14ac:dyDescent="0.2">
      <c r="A373" s="86" t="s">
        <v>779</v>
      </c>
      <c r="B373" s="95" t="s">
        <v>1378</v>
      </c>
      <c r="C373" s="95"/>
      <c r="D373" s="95" t="s">
        <v>258</v>
      </c>
      <c r="E373" s="67"/>
      <c r="F373" s="67"/>
      <c r="I373" s="70">
        <f t="shared" si="7"/>
        <v>0</v>
      </c>
    </row>
    <row r="374" spans="1:9" x14ac:dyDescent="0.2">
      <c r="A374" s="63" t="s">
        <v>782</v>
      </c>
      <c r="B374" s="89" t="s">
        <v>1379</v>
      </c>
      <c r="C374" s="89"/>
      <c r="D374" s="89" t="s">
        <v>1380</v>
      </c>
      <c r="E374" s="67">
        <v>240.49</v>
      </c>
      <c r="F374" s="67">
        <v>240.49</v>
      </c>
      <c r="G374" s="70">
        <v>1698.03</v>
      </c>
      <c r="H374" s="70">
        <v>56.25</v>
      </c>
      <c r="I374" s="70">
        <f t="shared" si="7"/>
        <v>1754.28</v>
      </c>
    </row>
    <row r="375" spans="1:9" x14ac:dyDescent="0.2">
      <c r="A375" s="64" t="s">
        <v>779</v>
      </c>
      <c r="B375" s="77" t="s">
        <v>1381</v>
      </c>
      <c r="C375" s="77"/>
      <c r="D375" s="77" t="s">
        <v>1133</v>
      </c>
      <c r="E375" s="67"/>
      <c r="F375" s="67"/>
      <c r="I375" s="70">
        <f t="shared" si="7"/>
        <v>0</v>
      </c>
    </row>
    <row r="376" spans="1:9" x14ac:dyDescent="0.2">
      <c r="A376" s="105" t="s">
        <v>785</v>
      </c>
      <c r="B376" s="106" t="s">
        <v>1382</v>
      </c>
      <c r="C376" s="80"/>
      <c r="D376" s="80" t="s">
        <v>1383</v>
      </c>
      <c r="E376" s="67"/>
      <c r="F376" s="67"/>
      <c r="I376" s="70">
        <f t="shared" si="7"/>
        <v>0</v>
      </c>
    </row>
    <row r="377" spans="1:9" x14ac:dyDescent="0.2">
      <c r="A377" s="64" t="s">
        <v>779</v>
      </c>
      <c r="B377" s="77" t="s">
        <v>1384</v>
      </c>
      <c r="C377" s="77"/>
      <c r="D377" s="77" t="s">
        <v>1385</v>
      </c>
      <c r="E377" s="67"/>
      <c r="F377" s="67"/>
      <c r="I377" s="70">
        <f t="shared" si="7"/>
        <v>0</v>
      </c>
    </row>
    <row r="378" spans="1:9" x14ac:dyDescent="0.2">
      <c r="A378" s="79" t="s">
        <v>782</v>
      </c>
      <c r="B378" s="80" t="s">
        <v>1386</v>
      </c>
      <c r="C378" s="80"/>
      <c r="D378" s="80" t="s">
        <v>1139</v>
      </c>
      <c r="E378" s="67"/>
      <c r="F378" s="67"/>
      <c r="I378" s="70">
        <f t="shared" si="7"/>
        <v>0</v>
      </c>
    </row>
    <row r="379" spans="1:9" x14ac:dyDescent="0.2">
      <c r="A379" s="64" t="s">
        <v>779</v>
      </c>
      <c r="B379" s="77" t="s">
        <v>1387</v>
      </c>
      <c r="C379" s="77"/>
      <c r="D379" s="77" t="s">
        <v>1139</v>
      </c>
      <c r="E379" s="67"/>
      <c r="F379" s="67"/>
      <c r="I379" s="70">
        <f t="shared" si="7"/>
        <v>0</v>
      </c>
    </row>
    <row r="380" spans="1:9" x14ac:dyDescent="0.2">
      <c r="A380" s="82" t="s">
        <v>779</v>
      </c>
      <c r="B380" s="83" t="s">
        <v>1388</v>
      </c>
      <c r="C380" s="83"/>
      <c r="D380" s="77" t="s">
        <v>1009</v>
      </c>
      <c r="E380" s="67"/>
      <c r="F380" s="67"/>
      <c r="I380" s="70">
        <f t="shared" si="7"/>
        <v>0</v>
      </c>
    </row>
    <row r="381" spans="1:9" x14ac:dyDescent="0.2">
      <c r="A381" s="79" t="s">
        <v>785</v>
      </c>
      <c r="B381" s="85" t="s">
        <v>1389</v>
      </c>
      <c r="C381" s="80" t="s">
        <v>1390</v>
      </c>
      <c r="D381" s="80" t="s">
        <v>1009</v>
      </c>
      <c r="E381" s="67">
        <v>0</v>
      </c>
      <c r="F381" s="67">
        <v>0</v>
      </c>
      <c r="G381" s="70">
        <v>0</v>
      </c>
      <c r="I381" s="70">
        <f t="shared" si="7"/>
        <v>0</v>
      </c>
    </row>
    <row r="382" spans="1:9" x14ac:dyDescent="0.2">
      <c r="A382" s="82" t="s">
        <v>779</v>
      </c>
      <c r="B382" s="83" t="s">
        <v>1391</v>
      </c>
      <c r="C382" s="80" t="s">
        <v>1390</v>
      </c>
      <c r="D382" s="77" t="s">
        <v>1009</v>
      </c>
      <c r="E382" s="67"/>
      <c r="F382" s="67"/>
      <c r="I382" s="70">
        <f t="shared" si="7"/>
        <v>0</v>
      </c>
    </row>
    <row r="383" spans="1:9" x14ac:dyDescent="0.2">
      <c r="A383" s="82" t="s">
        <v>779</v>
      </c>
      <c r="B383" s="83" t="s">
        <v>1392</v>
      </c>
      <c r="C383" s="77"/>
      <c r="D383" s="77" t="s">
        <v>942</v>
      </c>
      <c r="E383" s="67"/>
      <c r="F383" s="67"/>
      <c r="I383" s="70">
        <f t="shared" si="7"/>
        <v>0</v>
      </c>
    </row>
    <row r="384" spans="1:9" x14ac:dyDescent="0.2">
      <c r="A384" s="63" t="s">
        <v>785</v>
      </c>
      <c r="B384" s="89" t="s">
        <v>1393</v>
      </c>
      <c r="C384" s="89"/>
      <c r="D384" s="89" t="s">
        <v>902</v>
      </c>
      <c r="E384" s="67">
        <f>60.75+2.4</f>
        <v>63.15</v>
      </c>
      <c r="F384" s="67">
        <v>63.15</v>
      </c>
      <c r="G384" s="70">
        <v>450</v>
      </c>
      <c r="H384" s="70">
        <v>12</v>
      </c>
      <c r="I384" s="70">
        <f t="shared" si="7"/>
        <v>462</v>
      </c>
    </row>
    <row r="385" spans="1:9" x14ac:dyDescent="0.2">
      <c r="A385" s="63" t="s">
        <v>782</v>
      </c>
      <c r="B385" s="89" t="s">
        <v>1394</v>
      </c>
      <c r="C385" s="89"/>
      <c r="D385" s="89" t="s">
        <v>530</v>
      </c>
      <c r="E385" s="67">
        <v>0</v>
      </c>
      <c r="F385" s="67">
        <v>0</v>
      </c>
      <c r="G385" s="70">
        <v>0</v>
      </c>
      <c r="I385" s="70">
        <f t="shared" si="7"/>
        <v>0</v>
      </c>
    </row>
    <row r="386" spans="1:9" x14ac:dyDescent="0.2">
      <c r="A386" s="79" t="s">
        <v>785</v>
      </c>
      <c r="B386" s="80" t="s">
        <v>1395</v>
      </c>
      <c r="C386" s="80"/>
      <c r="D386" s="80" t="s">
        <v>1396</v>
      </c>
      <c r="E386" s="67">
        <v>0</v>
      </c>
      <c r="F386" s="67">
        <v>0</v>
      </c>
      <c r="G386" s="70">
        <v>0</v>
      </c>
      <c r="I386" s="70">
        <f t="shared" si="7"/>
        <v>0</v>
      </c>
    </row>
    <row r="387" spans="1:9" x14ac:dyDescent="0.2">
      <c r="A387" s="64" t="s">
        <v>779</v>
      </c>
      <c r="B387" s="77" t="s">
        <v>1397</v>
      </c>
      <c r="C387" s="77"/>
      <c r="D387" s="77" t="s">
        <v>983</v>
      </c>
      <c r="E387" s="67"/>
      <c r="F387" s="67"/>
      <c r="I387" s="70">
        <f t="shared" si="7"/>
        <v>0</v>
      </c>
    </row>
    <row r="388" spans="1:9" x14ac:dyDescent="0.2">
      <c r="A388" s="79" t="s">
        <v>785</v>
      </c>
      <c r="B388" s="80" t="s">
        <v>1398</v>
      </c>
      <c r="C388" s="80"/>
      <c r="D388" s="80" t="s">
        <v>1399</v>
      </c>
      <c r="E388" s="67">
        <v>0</v>
      </c>
      <c r="F388" s="67">
        <v>0</v>
      </c>
      <c r="G388" s="70">
        <v>0</v>
      </c>
      <c r="I388" s="70">
        <f t="shared" si="7"/>
        <v>0</v>
      </c>
    </row>
    <row r="389" spans="1:9" x14ac:dyDescent="0.2">
      <c r="A389" s="79" t="s">
        <v>785</v>
      </c>
      <c r="B389" s="80" t="s">
        <v>1400</v>
      </c>
      <c r="C389" s="80"/>
      <c r="D389" s="80" t="s">
        <v>799</v>
      </c>
      <c r="E389" s="67">
        <v>221.13</v>
      </c>
      <c r="F389" s="67">
        <v>221.13</v>
      </c>
      <c r="G389" s="70">
        <v>1638</v>
      </c>
      <c r="I389" s="70">
        <f t="shared" si="7"/>
        <v>1638</v>
      </c>
    </row>
    <row r="390" spans="1:9" x14ac:dyDescent="0.2">
      <c r="A390" s="64" t="s">
        <v>779</v>
      </c>
      <c r="B390" s="77" t="s">
        <v>1401</v>
      </c>
      <c r="C390" s="77"/>
      <c r="D390" s="77" t="s">
        <v>799</v>
      </c>
      <c r="E390" s="67"/>
      <c r="F390" s="67"/>
      <c r="I390" s="70">
        <f t="shared" si="7"/>
        <v>0</v>
      </c>
    </row>
    <row r="391" spans="1:9" x14ac:dyDescent="0.2">
      <c r="A391" s="82" t="s">
        <v>779</v>
      </c>
      <c r="B391" s="83" t="s">
        <v>1402</v>
      </c>
      <c r="C391" s="77"/>
      <c r="D391" s="77" t="s">
        <v>1371</v>
      </c>
      <c r="E391" s="67"/>
      <c r="F391" s="67"/>
      <c r="I391" s="70">
        <f t="shared" si="7"/>
        <v>0</v>
      </c>
    </row>
    <row r="392" spans="1:9" x14ac:dyDescent="0.2">
      <c r="A392" s="63" t="s">
        <v>785</v>
      </c>
      <c r="B392" s="89" t="s">
        <v>1403</v>
      </c>
      <c r="C392" s="89"/>
      <c r="D392" s="89" t="s">
        <v>1263</v>
      </c>
      <c r="E392" s="67">
        <v>115.43</v>
      </c>
      <c r="F392" s="67">
        <v>115.43</v>
      </c>
      <c r="G392" s="70">
        <v>855</v>
      </c>
      <c r="I392" s="70">
        <f t="shared" si="7"/>
        <v>855</v>
      </c>
    </row>
    <row r="393" spans="1:9" x14ac:dyDescent="0.2">
      <c r="A393" s="64" t="s">
        <v>779</v>
      </c>
      <c r="B393" s="77" t="s">
        <v>1404</v>
      </c>
      <c r="C393" s="77"/>
      <c r="D393" s="77" t="s">
        <v>1263</v>
      </c>
      <c r="E393" s="67"/>
      <c r="F393" s="67"/>
      <c r="I393" s="70">
        <f t="shared" si="7"/>
        <v>0</v>
      </c>
    </row>
    <row r="394" spans="1:9" x14ac:dyDescent="0.2">
      <c r="A394" s="79" t="s">
        <v>785</v>
      </c>
      <c r="B394" s="80" t="s">
        <v>1405</v>
      </c>
      <c r="C394" s="80"/>
      <c r="D394" s="80" t="s">
        <v>1406</v>
      </c>
      <c r="E394" s="67">
        <v>0</v>
      </c>
      <c r="F394" s="67">
        <v>0</v>
      </c>
      <c r="G394" s="70">
        <v>0</v>
      </c>
      <c r="I394" s="70">
        <f t="shared" si="7"/>
        <v>0</v>
      </c>
    </row>
    <row r="395" spans="1:9" x14ac:dyDescent="0.2">
      <c r="A395" s="64" t="s">
        <v>779</v>
      </c>
      <c r="B395" s="77" t="s">
        <v>1407</v>
      </c>
      <c r="C395" s="77"/>
      <c r="D395" s="77" t="s">
        <v>1406</v>
      </c>
      <c r="E395" s="67"/>
      <c r="F395" s="67"/>
      <c r="I395" s="70">
        <f t="shared" si="7"/>
        <v>0</v>
      </c>
    </row>
    <row r="396" spans="1:9" x14ac:dyDescent="0.2">
      <c r="A396" s="82" t="s">
        <v>779</v>
      </c>
      <c r="B396" s="83" t="s">
        <v>1408</v>
      </c>
      <c r="C396" s="77"/>
      <c r="D396" s="77" t="s">
        <v>983</v>
      </c>
      <c r="E396" s="67"/>
      <c r="F396" s="67"/>
      <c r="I396" s="70">
        <f t="shared" si="7"/>
        <v>0</v>
      </c>
    </row>
    <row r="397" spans="1:9" x14ac:dyDescent="0.2">
      <c r="A397" s="63" t="s">
        <v>785</v>
      </c>
      <c r="B397" s="89" t="s">
        <v>1409</v>
      </c>
      <c r="C397" s="89"/>
      <c r="D397" s="89" t="s">
        <v>1410</v>
      </c>
      <c r="E397" s="67">
        <v>63.23</v>
      </c>
      <c r="F397" s="67">
        <v>63.23</v>
      </c>
      <c r="G397" s="70">
        <v>135</v>
      </c>
      <c r="H397" s="70">
        <v>225</v>
      </c>
      <c r="I397" s="70">
        <f t="shared" si="7"/>
        <v>360</v>
      </c>
    </row>
    <row r="398" spans="1:9" x14ac:dyDescent="0.2">
      <c r="A398" s="79" t="s">
        <v>785</v>
      </c>
      <c r="B398" s="80" t="s">
        <v>1411</v>
      </c>
      <c r="C398" s="89"/>
      <c r="D398" s="80" t="s">
        <v>1412</v>
      </c>
      <c r="E398" s="67">
        <v>0</v>
      </c>
      <c r="F398" s="67">
        <v>0</v>
      </c>
      <c r="G398" s="70">
        <v>0</v>
      </c>
      <c r="I398" s="70">
        <f t="shared" si="7"/>
        <v>0</v>
      </c>
    </row>
    <row r="399" spans="1:9" x14ac:dyDescent="0.2">
      <c r="A399" s="64" t="s">
        <v>779</v>
      </c>
      <c r="B399" s="77" t="s">
        <v>1413</v>
      </c>
      <c r="C399" s="80" t="s">
        <v>1414</v>
      </c>
      <c r="D399" s="77" t="s">
        <v>1263</v>
      </c>
      <c r="E399" s="67"/>
      <c r="F399" s="67"/>
      <c r="I399" s="70">
        <f t="shared" si="7"/>
        <v>0</v>
      </c>
    </row>
    <row r="400" spans="1:9" x14ac:dyDescent="0.2">
      <c r="A400" s="64" t="s">
        <v>779</v>
      </c>
      <c r="B400" s="77" t="s">
        <v>1415</v>
      </c>
      <c r="C400" s="80"/>
      <c r="D400" s="77" t="s">
        <v>1416</v>
      </c>
      <c r="E400" s="67"/>
      <c r="F400" s="67"/>
      <c r="I400" s="70">
        <f t="shared" si="7"/>
        <v>0</v>
      </c>
    </row>
    <row r="401" spans="1:9" x14ac:dyDescent="0.2">
      <c r="A401" s="79" t="s">
        <v>785</v>
      </c>
      <c r="B401" s="80" t="s">
        <v>1417</v>
      </c>
      <c r="C401" s="80"/>
      <c r="D401" s="80" t="s">
        <v>791</v>
      </c>
      <c r="E401" s="67">
        <v>0</v>
      </c>
      <c r="F401" s="67">
        <v>0</v>
      </c>
      <c r="G401" s="70">
        <v>0</v>
      </c>
      <c r="I401" s="70">
        <f t="shared" si="7"/>
        <v>0</v>
      </c>
    </row>
    <row r="402" spans="1:9" x14ac:dyDescent="0.2">
      <c r="A402" s="64" t="s">
        <v>779</v>
      </c>
      <c r="B402" s="77" t="s">
        <v>1418</v>
      </c>
      <c r="C402" s="80" t="s">
        <v>1419</v>
      </c>
      <c r="D402" s="77" t="s">
        <v>791</v>
      </c>
      <c r="E402" s="67"/>
      <c r="F402" s="67"/>
      <c r="I402" s="70">
        <f t="shared" si="7"/>
        <v>0</v>
      </c>
    </row>
    <row r="403" spans="1:9" x14ac:dyDescent="0.2">
      <c r="A403" s="79" t="s">
        <v>785</v>
      </c>
      <c r="B403" s="80" t="s">
        <v>1420</v>
      </c>
      <c r="C403" s="80" t="s">
        <v>1421</v>
      </c>
      <c r="D403" s="80" t="s">
        <v>1422</v>
      </c>
      <c r="E403" s="67">
        <v>0</v>
      </c>
      <c r="F403" s="67">
        <v>0</v>
      </c>
      <c r="G403" s="70">
        <v>0</v>
      </c>
      <c r="I403" s="70">
        <f t="shared" si="7"/>
        <v>0</v>
      </c>
    </row>
    <row r="404" spans="1:9" x14ac:dyDescent="0.2">
      <c r="A404" s="79" t="s">
        <v>785</v>
      </c>
      <c r="B404" s="80" t="s">
        <v>1423</v>
      </c>
      <c r="C404" s="80"/>
      <c r="D404" s="80" t="s">
        <v>1424</v>
      </c>
      <c r="E404" s="67">
        <v>0</v>
      </c>
      <c r="F404" s="67">
        <v>0</v>
      </c>
      <c r="G404" s="70">
        <v>0</v>
      </c>
      <c r="I404" s="70">
        <f t="shared" si="7"/>
        <v>0</v>
      </c>
    </row>
    <row r="405" spans="1:9" x14ac:dyDescent="0.2">
      <c r="A405" s="64" t="s">
        <v>779</v>
      </c>
      <c r="B405" s="77" t="s">
        <v>1425</v>
      </c>
      <c r="C405" s="80" t="s">
        <v>1426</v>
      </c>
      <c r="D405" s="77" t="s">
        <v>1427</v>
      </c>
      <c r="E405" s="67"/>
      <c r="F405" s="67"/>
      <c r="I405" s="70">
        <f t="shared" si="7"/>
        <v>0</v>
      </c>
    </row>
    <row r="406" spans="1:9" x14ac:dyDescent="0.2">
      <c r="A406" s="79" t="s">
        <v>785</v>
      </c>
      <c r="B406" s="80" t="s">
        <v>1428</v>
      </c>
      <c r="C406" s="80" t="s">
        <v>1429</v>
      </c>
      <c r="D406" s="80" t="s">
        <v>1430</v>
      </c>
      <c r="E406" s="67">
        <v>0</v>
      </c>
      <c r="F406" s="67">
        <v>0</v>
      </c>
      <c r="G406" s="70">
        <v>0</v>
      </c>
      <c r="I406" s="70">
        <f t="shared" si="7"/>
        <v>0</v>
      </c>
    </row>
    <row r="407" spans="1:9" x14ac:dyDescent="0.2">
      <c r="A407" s="79" t="s">
        <v>782</v>
      </c>
      <c r="B407" s="80" t="s">
        <v>1431</v>
      </c>
      <c r="C407" s="80"/>
      <c r="D407" s="80" t="s">
        <v>187</v>
      </c>
      <c r="E407" s="67">
        <v>4.95</v>
      </c>
      <c r="F407" s="67">
        <v>4.96</v>
      </c>
      <c r="G407" s="70">
        <v>36.72</v>
      </c>
      <c r="I407" s="70">
        <f t="shared" si="7"/>
        <v>36.72</v>
      </c>
    </row>
    <row r="408" spans="1:9" x14ac:dyDescent="0.2">
      <c r="A408" s="63" t="s">
        <v>785</v>
      </c>
      <c r="B408" s="89" t="s">
        <v>1432</v>
      </c>
      <c r="C408" s="89" t="s">
        <v>1433</v>
      </c>
      <c r="D408" s="89" t="s">
        <v>1434</v>
      </c>
      <c r="E408" s="67">
        <v>163440.07</v>
      </c>
      <c r="F408" s="67">
        <v>163440.07</v>
      </c>
      <c r="G408" s="70">
        <v>1159336.17</v>
      </c>
      <c r="H408" s="70">
        <v>34648.46</v>
      </c>
      <c r="I408" s="70">
        <f t="shared" si="7"/>
        <v>1193984.6299999999</v>
      </c>
    </row>
    <row r="409" spans="1:9" x14ac:dyDescent="0.2">
      <c r="A409" s="64" t="s">
        <v>779</v>
      </c>
      <c r="B409" s="77" t="s">
        <v>1435</v>
      </c>
      <c r="C409" s="77"/>
      <c r="D409" s="77" t="s">
        <v>1434</v>
      </c>
      <c r="E409" s="67"/>
      <c r="F409" s="67"/>
      <c r="I409" s="70">
        <f t="shared" si="7"/>
        <v>0</v>
      </c>
    </row>
    <row r="410" spans="1:9" x14ac:dyDescent="0.2">
      <c r="A410" s="63" t="s">
        <v>782</v>
      </c>
      <c r="B410" s="89" t="s">
        <v>1436</v>
      </c>
      <c r="C410" s="89"/>
      <c r="D410" s="89" t="s">
        <v>1437</v>
      </c>
      <c r="E410" s="67">
        <v>376.34</v>
      </c>
      <c r="F410" s="67">
        <v>376.35</v>
      </c>
      <c r="G410" s="70">
        <v>2787.75</v>
      </c>
      <c r="I410" s="70">
        <f t="shared" si="7"/>
        <v>2787.75</v>
      </c>
    </row>
    <row r="411" spans="1:9" x14ac:dyDescent="0.2">
      <c r="A411" s="64" t="s">
        <v>779</v>
      </c>
      <c r="B411" s="77" t="s">
        <v>1438</v>
      </c>
      <c r="C411" s="77"/>
      <c r="D411" s="77" t="s">
        <v>1439</v>
      </c>
      <c r="E411" s="67"/>
      <c r="F411" s="67"/>
      <c r="I411" s="70">
        <f t="shared" si="7"/>
        <v>0</v>
      </c>
    </row>
    <row r="412" spans="1:9" x14ac:dyDescent="0.2">
      <c r="A412" s="64" t="s">
        <v>779</v>
      </c>
      <c r="B412" s="77" t="s">
        <v>1440</v>
      </c>
      <c r="C412" s="77"/>
      <c r="D412" s="77" t="s">
        <v>871</v>
      </c>
      <c r="E412" s="67"/>
      <c r="F412" s="67"/>
      <c r="I412" s="70">
        <f t="shared" si="7"/>
        <v>0</v>
      </c>
    </row>
    <row r="413" spans="1:9" x14ac:dyDescent="0.2">
      <c r="A413" s="64" t="s">
        <v>779</v>
      </c>
      <c r="B413" s="77" t="s">
        <v>1441</v>
      </c>
      <c r="C413" s="77"/>
      <c r="D413" s="77" t="s">
        <v>1442</v>
      </c>
      <c r="E413" s="67"/>
      <c r="F413" s="67"/>
      <c r="I413" s="70">
        <f t="shared" si="7"/>
        <v>0</v>
      </c>
    </row>
    <row r="414" spans="1:9" x14ac:dyDescent="0.2">
      <c r="A414" s="79" t="s">
        <v>785</v>
      </c>
      <c r="B414" s="80" t="s">
        <v>1443</v>
      </c>
      <c r="C414" s="80"/>
      <c r="D414" s="80" t="s">
        <v>817</v>
      </c>
      <c r="E414" s="67">
        <v>34.020000000000003</v>
      </c>
      <c r="F414" s="67">
        <v>34.020000000000003</v>
      </c>
      <c r="G414" s="70">
        <v>252</v>
      </c>
      <c r="I414" s="70">
        <f t="shared" si="7"/>
        <v>252</v>
      </c>
    </row>
    <row r="415" spans="1:9" x14ac:dyDescent="0.2">
      <c r="A415" s="82" t="s">
        <v>779</v>
      </c>
      <c r="B415" s="83" t="s">
        <v>1444</v>
      </c>
      <c r="C415" s="77"/>
      <c r="D415" s="77" t="s">
        <v>817</v>
      </c>
      <c r="E415" s="67"/>
      <c r="F415" s="67"/>
      <c r="I415" s="70">
        <f t="shared" si="7"/>
        <v>0</v>
      </c>
    </row>
    <row r="416" spans="1:9" x14ac:dyDescent="0.2">
      <c r="A416" s="84" t="s">
        <v>785</v>
      </c>
      <c r="B416" s="85" t="s">
        <v>1445</v>
      </c>
      <c r="C416" s="80" t="s">
        <v>1446</v>
      </c>
      <c r="D416" s="80" t="s">
        <v>791</v>
      </c>
      <c r="E416" s="67">
        <v>1860.17</v>
      </c>
      <c r="F416" s="67">
        <v>1860.17</v>
      </c>
      <c r="G416" s="70">
        <v>13779</v>
      </c>
      <c r="I416" s="70">
        <f t="shared" si="7"/>
        <v>13779</v>
      </c>
    </row>
    <row r="417" spans="1:9" x14ac:dyDescent="0.2">
      <c r="A417" s="82" t="s">
        <v>779</v>
      </c>
      <c r="B417" s="83" t="s">
        <v>1445</v>
      </c>
      <c r="C417" s="80" t="s">
        <v>1446</v>
      </c>
      <c r="D417" s="77" t="s">
        <v>791</v>
      </c>
      <c r="E417" s="67"/>
      <c r="F417" s="67"/>
      <c r="I417" s="70">
        <f t="shared" ref="I417:I432" si="8">SUM(G417:H417)</f>
        <v>0</v>
      </c>
    </row>
    <row r="418" spans="1:9" x14ac:dyDescent="0.2">
      <c r="A418" s="82" t="s">
        <v>779</v>
      </c>
      <c r="B418" s="83" t="s">
        <v>1447</v>
      </c>
      <c r="C418" s="77"/>
      <c r="D418" s="77" t="s">
        <v>1263</v>
      </c>
      <c r="E418" s="67"/>
      <c r="F418" s="67"/>
      <c r="I418" s="70">
        <f t="shared" si="8"/>
        <v>0</v>
      </c>
    </row>
    <row r="419" spans="1:9" x14ac:dyDescent="0.2">
      <c r="A419" s="84" t="s">
        <v>785</v>
      </c>
      <c r="B419" s="85" t="s">
        <v>1448</v>
      </c>
      <c r="C419" s="80"/>
      <c r="D419" s="80" t="s">
        <v>1449</v>
      </c>
      <c r="E419" s="67">
        <v>4.25</v>
      </c>
      <c r="F419" s="67">
        <v>4.25</v>
      </c>
      <c r="G419" s="70">
        <v>31.5</v>
      </c>
      <c r="I419" s="70">
        <f t="shared" si="8"/>
        <v>31.5</v>
      </c>
    </row>
    <row r="420" spans="1:9" x14ac:dyDescent="0.2">
      <c r="A420" s="84" t="s">
        <v>785</v>
      </c>
      <c r="B420" s="85" t="s">
        <v>1450</v>
      </c>
      <c r="C420" s="80" t="s">
        <v>1451</v>
      </c>
      <c r="D420" s="80" t="s">
        <v>877</v>
      </c>
      <c r="E420" s="67">
        <v>0</v>
      </c>
      <c r="F420" s="67">
        <v>0</v>
      </c>
      <c r="G420" s="70">
        <v>0</v>
      </c>
      <c r="I420" s="70">
        <f t="shared" si="8"/>
        <v>0</v>
      </c>
    </row>
    <row r="421" spans="1:9" x14ac:dyDescent="0.2">
      <c r="A421" s="82" t="s">
        <v>779</v>
      </c>
      <c r="B421" s="83" t="s">
        <v>1452</v>
      </c>
      <c r="C421" s="77"/>
      <c r="D421" s="77" t="s">
        <v>791</v>
      </c>
      <c r="E421" s="67"/>
      <c r="F421" s="67"/>
      <c r="I421" s="70">
        <f t="shared" si="8"/>
        <v>0</v>
      </c>
    </row>
    <row r="422" spans="1:9" x14ac:dyDescent="0.2">
      <c r="A422" s="84" t="s">
        <v>785</v>
      </c>
      <c r="B422" s="85" t="s">
        <v>1453</v>
      </c>
      <c r="C422" s="80"/>
      <c r="D422" s="80" t="s">
        <v>1454</v>
      </c>
      <c r="E422" s="67">
        <v>85.05</v>
      </c>
      <c r="F422" s="67">
        <v>85.05</v>
      </c>
      <c r="G422" s="70">
        <v>630</v>
      </c>
      <c r="I422" s="70">
        <f t="shared" si="8"/>
        <v>630</v>
      </c>
    </row>
    <row r="423" spans="1:9" x14ac:dyDescent="0.2">
      <c r="A423" s="63" t="s">
        <v>782</v>
      </c>
      <c r="B423" s="89" t="s">
        <v>1455</v>
      </c>
      <c r="C423" s="89"/>
      <c r="D423" s="89" t="s">
        <v>1456</v>
      </c>
      <c r="E423" s="67">
        <v>28.1</v>
      </c>
      <c r="F423" s="67">
        <v>28.11</v>
      </c>
      <c r="G423" s="70">
        <v>208.19</v>
      </c>
      <c r="I423" s="70">
        <f t="shared" si="8"/>
        <v>208.19</v>
      </c>
    </row>
    <row r="424" spans="1:9" x14ac:dyDescent="0.2">
      <c r="A424" s="64" t="s">
        <v>779</v>
      </c>
      <c r="B424" s="77" t="s">
        <v>1457</v>
      </c>
      <c r="C424" s="77"/>
      <c r="D424" s="77" t="s">
        <v>1263</v>
      </c>
      <c r="E424" s="67"/>
      <c r="F424" s="67"/>
      <c r="I424" s="70">
        <f t="shared" si="8"/>
        <v>0</v>
      </c>
    </row>
    <row r="425" spans="1:9" x14ac:dyDescent="0.2">
      <c r="A425" s="84" t="s">
        <v>785</v>
      </c>
      <c r="B425" s="85" t="s">
        <v>1458</v>
      </c>
      <c r="C425" s="89"/>
      <c r="D425" s="80" t="s">
        <v>1263</v>
      </c>
      <c r="E425" s="67">
        <v>0</v>
      </c>
      <c r="F425" s="67">
        <v>0</v>
      </c>
      <c r="G425" s="70">
        <v>0</v>
      </c>
      <c r="I425" s="70">
        <f t="shared" si="8"/>
        <v>0</v>
      </c>
    </row>
    <row r="426" spans="1:9" x14ac:dyDescent="0.2">
      <c r="A426" s="84" t="s">
        <v>782</v>
      </c>
      <c r="B426" s="85" t="s">
        <v>1459</v>
      </c>
      <c r="C426" s="80"/>
      <c r="D426" s="80" t="s">
        <v>21</v>
      </c>
      <c r="E426" s="67">
        <v>17.21</v>
      </c>
      <c r="F426" s="67">
        <v>17.21</v>
      </c>
      <c r="G426" s="70">
        <v>127.5</v>
      </c>
      <c r="I426" s="70">
        <f t="shared" si="8"/>
        <v>127.5</v>
      </c>
    </row>
    <row r="427" spans="1:9" x14ac:dyDescent="0.2">
      <c r="A427" s="84" t="s">
        <v>785</v>
      </c>
      <c r="B427" s="85" t="s">
        <v>1460</v>
      </c>
      <c r="C427" s="85"/>
      <c r="D427" s="85" t="s">
        <v>791</v>
      </c>
      <c r="E427" s="67">
        <v>0</v>
      </c>
      <c r="F427" s="67">
        <v>0</v>
      </c>
      <c r="G427" s="70">
        <v>0</v>
      </c>
      <c r="I427" s="70">
        <f t="shared" si="8"/>
        <v>0</v>
      </c>
    </row>
    <row r="428" spans="1:9" x14ac:dyDescent="0.2">
      <c r="A428" s="82" t="s">
        <v>779</v>
      </c>
      <c r="B428" s="83" t="s">
        <v>1461</v>
      </c>
      <c r="C428" s="83"/>
      <c r="D428" s="83" t="s">
        <v>791</v>
      </c>
      <c r="E428" s="67"/>
      <c r="F428" s="67"/>
      <c r="I428" s="70">
        <f t="shared" si="8"/>
        <v>0</v>
      </c>
    </row>
    <row r="429" spans="1:9" x14ac:dyDescent="0.2">
      <c r="A429" s="82" t="s">
        <v>779</v>
      </c>
      <c r="B429" s="83" t="s">
        <v>1462</v>
      </c>
      <c r="C429" s="80" t="s">
        <v>1463</v>
      </c>
      <c r="D429" s="77" t="s">
        <v>1383</v>
      </c>
      <c r="E429" s="67"/>
      <c r="F429" s="67"/>
      <c r="I429" s="70">
        <f t="shared" si="8"/>
        <v>0</v>
      </c>
    </row>
    <row r="430" spans="1:9" x14ac:dyDescent="0.2">
      <c r="A430" s="84" t="s">
        <v>1464</v>
      </c>
      <c r="B430" s="85" t="s">
        <v>1465</v>
      </c>
      <c r="C430" s="80" t="s">
        <v>1466</v>
      </c>
      <c r="D430" s="80" t="s">
        <v>1467</v>
      </c>
      <c r="E430" s="67">
        <v>44.21</v>
      </c>
      <c r="F430" s="67">
        <v>44.31</v>
      </c>
      <c r="G430" s="70">
        <v>328.19</v>
      </c>
      <c r="I430" s="70">
        <f t="shared" si="8"/>
        <v>328.19</v>
      </c>
    </row>
    <row r="431" spans="1:9" x14ac:dyDescent="0.2">
      <c r="A431" s="103" t="s">
        <v>779</v>
      </c>
      <c r="B431" s="104" t="s">
        <v>1468</v>
      </c>
      <c r="C431" s="77"/>
      <c r="D431" s="77" t="s">
        <v>864</v>
      </c>
      <c r="E431" s="67"/>
      <c r="F431" s="67"/>
      <c r="I431" s="70">
        <f t="shared" si="8"/>
        <v>0</v>
      </c>
    </row>
    <row r="432" spans="1:9" x14ac:dyDescent="0.2">
      <c r="A432" s="105" t="s">
        <v>785</v>
      </c>
      <c r="B432" s="106" t="s">
        <v>1469</v>
      </c>
      <c r="C432" s="80"/>
      <c r="D432" s="80" t="s">
        <v>1470</v>
      </c>
      <c r="E432" s="67">
        <v>23.4</v>
      </c>
      <c r="F432" s="67">
        <v>23.4</v>
      </c>
      <c r="H432" s="70">
        <v>117</v>
      </c>
      <c r="I432" s="70">
        <f t="shared" si="8"/>
        <v>117</v>
      </c>
    </row>
    <row r="433" spans="1:9" x14ac:dyDescent="0.2">
      <c r="A433" s="84" t="s">
        <v>782</v>
      </c>
      <c r="B433" s="85" t="s">
        <v>1471</v>
      </c>
      <c r="C433" s="85"/>
      <c r="D433" s="85" t="s">
        <v>1472</v>
      </c>
      <c r="E433" s="67"/>
      <c r="F433" s="67"/>
    </row>
    <row r="434" spans="1:9" x14ac:dyDescent="0.2">
      <c r="A434" s="64" t="s">
        <v>779</v>
      </c>
      <c r="B434" s="77" t="s">
        <v>1473</v>
      </c>
      <c r="C434" s="80" t="s">
        <v>1474</v>
      </c>
      <c r="D434" s="77" t="s">
        <v>791</v>
      </c>
      <c r="E434" s="67"/>
      <c r="F434" s="67"/>
      <c r="I434" s="70">
        <f t="shared" ref="I434:I497" si="9">SUM(G434:H434)</f>
        <v>0</v>
      </c>
    </row>
    <row r="435" spans="1:9" x14ac:dyDescent="0.2">
      <c r="A435" s="63" t="s">
        <v>785</v>
      </c>
      <c r="B435" s="89" t="s">
        <v>1475</v>
      </c>
      <c r="C435" s="89"/>
      <c r="D435" s="89" t="s">
        <v>1476</v>
      </c>
      <c r="E435" s="67">
        <v>0</v>
      </c>
      <c r="F435" s="67">
        <v>0</v>
      </c>
      <c r="G435" s="70">
        <v>0</v>
      </c>
      <c r="I435" s="70">
        <f t="shared" si="9"/>
        <v>0</v>
      </c>
    </row>
    <row r="436" spans="1:9" x14ac:dyDescent="0.2">
      <c r="A436" s="63" t="s">
        <v>785</v>
      </c>
      <c r="B436" s="89" t="s">
        <v>1477</v>
      </c>
      <c r="C436" s="89"/>
      <c r="D436" s="89" t="s">
        <v>1478</v>
      </c>
      <c r="E436" s="67">
        <v>0</v>
      </c>
      <c r="F436" s="67">
        <v>0</v>
      </c>
      <c r="G436" s="70">
        <v>0</v>
      </c>
      <c r="I436" s="70">
        <f t="shared" si="9"/>
        <v>0</v>
      </c>
    </row>
    <row r="437" spans="1:9" x14ac:dyDescent="0.2">
      <c r="A437" s="64" t="s">
        <v>779</v>
      </c>
      <c r="B437" s="77" t="s">
        <v>1479</v>
      </c>
      <c r="C437" s="77"/>
      <c r="D437" s="77" t="s">
        <v>1084</v>
      </c>
      <c r="E437" s="67"/>
      <c r="F437" s="67"/>
      <c r="I437" s="70">
        <f t="shared" si="9"/>
        <v>0</v>
      </c>
    </row>
    <row r="438" spans="1:9" x14ac:dyDescent="0.2">
      <c r="A438" s="79" t="s">
        <v>782</v>
      </c>
      <c r="B438" s="80" t="s">
        <v>1480</v>
      </c>
      <c r="C438" s="80"/>
      <c r="D438" s="80" t="s">
        <v>1481</v>
      </c>
      <c r="E438" s="67">
        <v>154.31</v>
      </c>
      <c r="F438" s="67">
        <v>154.31</v>
      </c>
      <c r="G438" s="70">
        <v>1143</v>
      </c>
      <c r="I438" s="70">
        <f t="shared" si="9"/>
        <v>1143</v>
      </c>
    </row>
    <row r="439" spans="1:9" x14ac:dyDescent="0.2">
      <c r="A439" s="79" t="s">
        <v>785</v>
      </c>
      <c r="B439" s="80" t="s">
        <v>1482</v>
      </c>
      <c r="C439" s="80"/>
      <c r="D439" s="80" t="s">
        <v>1190</v>
      </c>
      <c r="E439" s="67">
        <v>0</v>
      </c>
      <c r="F439" s="67">
        <v>0</v>
      </c>
      <c r="G439" s="70">
        <v>0</v>
      </c>
      <c r="I439" s="70">
        <f t="shared" si="9"/>
        <v>0</v>
      </c>
    </row>
    <row r="440" spans="1:9" x14ac:dyDescent="0.2">
      <c r="A440" s="79" t="s">
        <v>785</v>
      </c>
      <c r="B440" s="80" t="s">
        <v>1483</v>
      </c>
      <c r="C440" s="80"/>
      <c r="D440" s="80" t="s">
        <v>201</v>
      </c>
      <c r="E440" s="67">
        <v>0</v>
      </c>
      <c r="F440" s="67">
        <v>0</v>
      </c>
      <c r="G440" s="70">
        <v>0</v>
      </c>
      <c r="I440" s="70">
        <f t="shared" si="9"/>
        <v>0</v>
      </c>
    </row>
    <row r="441" spans="1:9" x14ac:dyDescent="0.2">
      <c r="A441" s="64" t="s">
        <v>779</v>
      </c>
      <c r="B441" s="77" t="s">
        <v>1484</v>
      </c>
      <c r="C441" s="77"/>
      <c r="D441" s="77" t="s">
        <v>1485</v>
      </c>
      <c r="E441" s="67"/>
      <c r="F441" s="67"/>
      <c r="I441" s="70">
        <f t="shared" si="9"/>
        <v>0</v>
      </c>
    </row>
    <row r="442" spans="1:9" x14ac:dyDescent="0.2">
      <c r="A442" s="79" t="s">
        <v>785</v>
      </c>
      <c r="B442" s="80" t="s">
        <v>1486</v>
      </c>
      <c r="C442" s="80"/>
      <c r="D442" s="80" t="s">
        <v>791</v>
      </c>
      <c r="E442" s="67">
        <v>0</v>
      </c>
      <c r="F442" s="67">
        <v>0</v>
      </c>
      <c r="G442" s="70">
        <v>0</v>
      </c>
      <c r="I442" s="70">
        <f t="shared" si="9"/>
        <v>0</v>
      </c>
    </row>
    <row r="443" spans="1:9" x14ac:dyDescent="0.2">
      <c r="A443" s="82" t="s">
        <v>779</v>
      </c>
      <c r="B443" s="83" t="s">
        <v>1487</v>
      </c>
      <c r="C443" s="83"/>
      <c r="D443" s="83" t="s">
        <v>791</v>
      </c>
      <c r="E443" s="67"/>
      <c r="F443" s="67"/>
      <c r="I443" s="70">
        <f t="shared" si="9"/>
        <v>0</v>
      </c>
    </row>
    <row r="444" spans="1:9" x14ac:dyDescent="0.2">
      <c r="A444" s="84" t="s">
        <v>785</v>
      </c>
      <c r="B444" s="85" t="s">
        <v>1488</v>
      </c>
      <c r="C444" s="80" t="s">
        <v>1489</v>
      </c>
      <c r="D444" s="80" t="s">
        <v>1263</v>
      </c>
      <c r="E444" s="67">
        <v>68.040000000000006</v>
      </c>
      <c r="F444" s="67">
        <v>68.040000000000006</v>
      </c>
      <c r="G444" s="70">
        <v>504</v>
      </c>
      <c r="I444" s="70">
        <f t="shared" si="9"/>
        <v>504</v>
      </c>
    </row>
    <row r="445" spans="1:9" x14ac:dyDescent="0.2">
      <c r="A445" s="64" t="s">
        <v>779</v>
      </c>
      <c r="B445" s="77" t="s">
        <v>1490</v>
      </c>
      <c r="C445" s="80" t="s">
        <v>1491</v>
      </c>
      <c r="D445" s="77" t="s">
        <v>983</v>
      </c>
      <c r="E445" s="67"/>
      <c r="F445" s="67"/>
      <c r="I445" s="70">
        <f t="shared" si="9"/>
        <v>0</v>
      </c>
    </row>
    <row r="446" spans="1:9" x14ac:dyDescent="0.2">
      <c r="A446" s="101" t="s">
        <v>785</v>
      </c>
      <c r="B446" s="100" t="s">
        <v>1492</v>
      </c>
      <c r="C446" s="100" t="s">
        <v>1493</v>
      </c>
      <c r="D446" s="100" t="s">
        <v>1042</v>
      </c>
      <c r="E446" s="67">
        <v>0</v>
      </c>
      <c r="F446" s="67">
        <v>0</v>
      </c>
      <c r="G446" s="70">
        <v>0</v>
      </c>
      <c r="I446" s="70">
        <f t="shared" si="9"/>
        <v>0</v>
      </c>
    </row>
    <row r="447" spans="1:9" x14ac:dyDescent="0.2">
      <c r="A447" s="86" t="s">
        <v>779</v>
      </c>
      <c r="B447" s="95" t="s">
        <v>1494</v>
      </c>
      <c r="C447" s="94" t="s">
        <v>1493</v>
      </c>
      <c r="D447" s="95" t="s">
        <v>1042</v>
      </c>
      <c r="E447" s="67"/>
      <c r="F447" s="67"/>
      <c r="I447" s="70">
        <f t="shared" si="9"/>
        <v>0</v>
      </c>
    </row>
    <row r="448" spans="1:9" x14ac:dyDescent="0.2">
      <c r="A448" s="93" t="s">
        <v>785</v>
      </c>
      <c r="B448" s="94" t="s">
        <v>1495</v>
      </c>
      <c r="C448" s="94"/>
      <c r="D448" s="94" t="s">
        <v>983</v>
      </c>
      <c r="E448" s="67">
        <v>68.040000000000006</v>
      </c>
      <c r="F448" s="67">
        <v>68.040000000000006</v>
      </c>
      <c r="G448" s="70">
        <v>504</v>
      </c>
      <c r="I448" s="70">
        <f t="shared" si="9"/>
        <v>504</v>
      </c>
    </row>
    <row r="449" spans="1:9" x14ac:dyDescent="0.2">
      <c r="A449" s="86" t="s">
        <v>779</v>
      </c>
      <c r="B449" s="95" t="s">
        <v>1496</v>
      </c>
      <c r="C449" s="94" t="s">
        <v>1497</v>
      </c>
      <c r="D449" s="95" t="s">
        <v>983</v>
      </c>
      <c r="E449" s="67"/>
      <c r="F449" s="67"/>
      <c r="I449" s="70">
        <f t="shared" si="9"/>
        <v>0</v>
      </c>
    </row>
    <row r="450" spans="1:9" x14ac:dyDescent="0.2">
      <c r="A450" s="96" t="s">
        <v>785</v>
      </c>
      <c r="B450" s="97" t="s">
        <v>1498</v>
      </c>
      <c r="C450" s="94"/>
      <c r="D450" s="94" t="s">
        <v>1499</v>
      </c>
      <c r="E450" s="67">
        <v>0</v>
      </c>
      <c r="F450" s="67">
        <v>0</v>
      </c>
      <c r="G450" s="70">
        <v>0</v>
      </c>
      <c r="I450" s="70">
        <f t="shared" si="9"/>
        <v>0</v>
      </c>
    </row>
    <row r="451" spans="1:9" x14ac:dyDescent="0.2">
      <c r="A451" s="63" t="s">
        <v>785</v>
      </c>
      <c r="B451" s="89" t="s">
        <v>1500</v>
      </c>
      <c r="C451" s="89"/>
      <c r="D451" s="89" t="s">
        <v>1501</v>
      </c>
      <c r="E451" s="67">
        <v>0</v>
      </c>
      <c r="F451" s="67">
        <v>0</v>
      </c>
      <c r="G451" s="70">
        <v>0</v>
      </c>
      <c r="I451" s="70">
        <f t="shared" si="9"/>
        <v>0</v>
      </c>
    </row>
    <row r="452" spans="1:9" x14ac:dyDescent="0.2">
      <c r="A452" s="64" t="s">
        <v>779</v>
      </c>
      <c r="B452" s="77" t="s">
        <v>1502</v>
      </c>
      <c r="C452" s="80" t="s">
        <v>1503</v>
      </c>
      <c r="D452" s="77" t="s">
        <v>1504</v>
      </c>
      <c r="E452" s="67"/>
      <c r="F452" s="67"/>
      <c r="I452" s="70">
        <f t="shared" si="9"/>
        <v>0</v>
      </c>
    </row>
    <row r="453" spans="1:9" x14ac:dyDescent="0.2">
      <c r="A453" s="79" t="s">
        <v>785</v>
      </c>
      <c r="B453" s="80" t="s">
        <v>1505</v>
      </c>
      <c r="C453" s="80"/>
      <c r="D453" s="80" t="s">
        <v>1104</v>
      </c>
      <c r="E453" s="67">
        <v>127.58</v>
      </c>
      <c r="F453" s="67">
        <v>127.58</v>
      </c>
      <c r="G453" s="70">
        <v>945</v>
      </c>
      <c r="I453" s="70">
        <f t="shared" si="9"/>
        <v>945</v>
      </c>
    </row>
    <row r="454" spans="1:9" x14ac:dyDescent="0.2">
      <c r="A454" s="86" t="s">
        <v>779</v>
      </c>
      <c r="B454" s="95" t="s">
        <v>1506</v>
      </c>
      <c r="C454" s="94" t="s">
        <v>1507</v>
      </c>
      <c r="D454" s="95" t="s">
        <v>1104</v>
      </c>
      <c r="E454" s="67"/>
      <c r="F454" s="67"/>
      <c r="I454" s="70">
        <f t="shared" si="9"/>
        <v>0</v>
      </c>
    </row>
    <row r="455" spans="1:9" x14ac:dyDescent="0.2">
      <c r="A455" s="86" t="s">
        <v>779</v>
      </c>
      <c r="B455" s="95" t="s">
        <v>1508</v>
      </c>
      <c r="C455" s="94" t="s">
        <v>1509</v>
      </c>
      <c r="D455" s="95" t="s">
        <v>71</v>
      </c>
      <c r="E455" s="67"/>
      <c r="F455" s="67"/>
      <c r="I455" s="70">
        <f t="shared" si="9"/>
        <v>0</v>
      </c>
    </row>
    <row r="456" spans="1:9" x14ac:dyDescent="0.2">
      <c r="A456" s="93" t="s">
        <v>782</v>
      </c>
      <c r="B456" s="94" t="s">
        <v>1510</v>
      </c>
      <c r="C456" s="94" t="s">
        <v>1511</v>
      </c>
      <c r="D456" s="94" t="s">
        <v>1139</v>
      </c>
      <c r="E456" s="67">
        <v>440.06</v>
      </c>
      <c r="F456" s="67">
        <v>440.06</v>
      </c>
      <c r="G456" s="70">
        <v>3259.73</v>
      </c>
      <c r="I456" s="70">
        <f t="shared" si="9"/>
        <v>3259.73</v>
      </c>
    </row>
    <row r="457" spans="1:9" x14ac:dyDescent="0.2">
      <c r="A457" s="86" t="s">
        <v>779</v>
      </c>
      <c r="B457" s="95" t="s">
        <v>1512</v>
      </c>
      <c r="C457" s="94" t="s">
        <v>1511</v>
      </c>
      <c r="D457" s="95" t="s">
        <v>1139</v>
      </c>
      <c r="E457" s="67"/>
      <c r="F457" s="67"/>
      <c r="I457" s="70">
        <f t="shared" si="9"/>
        <v>0</v>
      </c>
    </row>
    <row r="458" spans="1:9" x14ac:dyDescent="0.2">
      <c r="A458" s="92" t="s">
        <v>779</v>
      </c>
      <c r="B458" s="87" t="s">
        <v>1513</v>
      </c>
      <c r="C458" s="94"/>
      <c r="D458" s="95" t="s">
        <v>1263</v>
      </c>
      <c r="E458" s="67"/>
      <c r="F458" s="67"/>
      <c r="I458" s="70">
        <f t="shared" si="9"/>
        <v>0</v>
      </c>
    </row>
    <row r="459" spans="1:9" x14ac:dyDescent="0.2">
      <c r="A459" s="93" t="s">
        <v>785</v>
      </c>
      <c r="B459" s="94" t="s">
        <v>1514</v>
      </c>
      <c r="C459" s="94"/>
      <c r="D459" s="94" t="s">
        <v>1150</v>
      </c>
      <c r="E459" s="67">
        <v>0</v>
      </c>
      <c r="F459" s="67">
        <v>0</v>
      </c>
      <c r="G459" s="70">
        <v>0</v>
      </c>
      <c r="I459" s="70">
        <f t="shared" si="9"/>
        <v>0</v>
      </c>
    </row>
    <row r="460" spans="1:9" x14ac:dyDescent="0.2">
      <c r="A460" s="64" t="s">
        <v>779</v>
      </c>
      <c r="B460" s="77" t="s">
        <v>1515</v>
      </c>
      <c r="C460" s="80" t="s">
        <v>1516</v>
      </c>
      <c r="D460" s="77" t="s">
        <v>1517</v>
      </c>
      <c r="E460" s="67"/>
      <c r="F460" s="67"/>
      <c r="I460" s="70">
        <f t="shared" si="9"/>
        <v>0</v>
      </c>
    </row>
    <row r="461" spans="1:9" x14ac:dyDescent="0.2">
      <c r="A461" s="64" t="s">
        <v>779</v>
      </c>
      <c r="B461" s="77" t="s">
        <v>1518</v>
      </c>
      <c r="C461" s="80" t="s">
        <v>1519</v>
      </c>
      <c r="D461" s="77" t="s">
        <v>877</v>
      </c>
      <c r="E461" s="67"/>
      <c r="F461" s="67"/>
      <c r="I461" s="70">
        <f t="shared" si="9"/>
        <v>0</v>
      </c>
    </row>
    <row r="462" spans="1:9" x14ac:dyDescent="0.2">
      <c r="A462" s="79" t="s">
        <v>785</v>
      </c>
      <c r="B462" s="80" t="s">
        <v>1520</v>
      </c>
      <c r="C462" s="80"/>
      <c r="D462" s="80" t="s">
        <v>791</v>
      </c>
      <c r="E462" s="67">
        <v>0</v>
      </c>
      <c r="F462" s="67">
        <v>0</v>
      </c>
      <c r="G462" s="70">
        <v>0</v>
      </c>
      <c r="I462" s="70">
        <f t="shared" si="9"/>
        <v>0</v>
      </c>
    </row>
    <row r="463" spans="1:9" x14ac:dyDescent="0.2">
      <c r="A463" s="64" t="s">
        <v>779</v>
      </c>
      <c r="B463" s="77" t="s">
        <v>1521</v>
      </c>
      <c r="C463" s="80"/>
      <c r="D463" s="77" t="s">
        <v>791</v>
      </c>
      <c r="E463" s="67"/>
      <c r="F463" s="67"/>
      <c r="I463" s="70">
        <f t="shared" si="9"/>
        <v>0</v>
      </c>
    </row>
    <row r="464" spans="1:9" x14ac:dyDescent="0.2">
      <c r="A464" s="79" t="s">
        <v>785</v>
      </c>
      <c r="B464" s="80" t="s">
        <v>1522</v>
      </c>
      <c r="C464" s="80"/>
      <c r="D464" s="80" t="s">
        <v>1523</v>
      </c>
      <c r="E464" s="67">
        <v>0</v>
      </c>
      <c r="F464" s="67">
        <v>0</v>
      </c>
      <c r="G464" s="70">
        <v>0</v>
      </c>
      <c r="I464" s="70">
        <f t="shared" si="9"/>
        <v>0</v>
      </c>
    </row>
    <row r="465" spans="1:9" x14ac:dyDescent="0.2">
      <c r="A465" s="64" t="s">
        <v>779</v>
      </c>
      <c r="B465" s="77" t="s">
        <v>1524</v>
      </c>
      <c r="C465" s="80"/>
      <c r="D465" s="77" t="s">
        <v>791</v>
      </c>
      <c r="E465" s="67"/>
      <c r="F465" s="67"/>
      <c r="I465" s="70">
        <f t="shared" si="9"/>
        <v>0</v>
      </c>
    </row>
    <row r="466" spans="1:9" x14ac:dyDescent="0.2">
      <c r="A466" s="79" t="s">
        <v>785</v>
      </c>
      <c r="B466" s="80" t="s">
        <v>1525</v>
      </c>
      <c r="C466" s="80"/>
      <c r="D466" s="80" t="s">
        <v>1526</v>
      </c>
      <c r="E466" s="67">
        <v>0</v>
      </c>
      <c r="F466" s="67">
        <v>0</v>
      </c>
      <c r="G466" s="70">
        <v>0</v>
      </c>
      <c r="I466" s="70">
        <f t="shared" si="9"/>
        <v>0</v>
      </c>
    </row>
    <row r="467" spans="1:9" x14ac:dyDescent="0.2">
      <c r="A467" s="82" t="s">
        <v>779</v>
      </c>
      <c r="B467" s="83" t="s">
        <v>1527</v>
      </c>
      <c r="C467" s="80"/>
      <c r="D467" s="77" t="s">
        <v>1042</v>
      </c>
      <c r="E467" s="67"/>
      <c r="F467" s="67"/>
      <c r="I467" s="70">
        <f t="shared" si="9"/>
        <v>0</v>
      </c>
    </row>
    <row r="468" spans="1:9" x14ac:dyDescent="0.2">
      <c r="A468" s="82" t="s">
        <v>779</v>
      </c>
      <c r="B468" s="83" t="s">
        <v>1528</v>
      </c>
      <c r="C468" s="80"/>
      <c r="D468" s="77" t="s">
        <v>1052</v>
      </c>
      <c r="E468" s="67"/>
      <c r="F468" s="67"/>
      <c r="I468" s="70">
        <f t="shared" si="9"/>
        <v>0</v>
      </c>
    </row>
    <row r="469" spans="1:9" x14ac:dyDescent="0.2">
      <c r="A469" s="79" t="s">
        <v>785</v>
      </c>
      <c r="B469" s="80" t="s">
        <v>1529</v>
      </c>
      <c r="C469" s="80"/>
      <c r="D469" s="80" t="s">
        <v>258</v>
      </c>
      <c r="E469" s="67">
        <v>119.07</v>
      </c>
      <c r="F469" s="67">
        <v>119.07</v>
      </c>
      <c r="G469" s="70">
        <v>882</v>
      </c>
      <c r="I469" s="70">
        <f t="shared" si="9"/>
        <v>882</v>
      </c>
    </row>
    <row r="470" spans="1:9" x14ac:dyDescent="0.2">
      <c r="A470" s="64" t="s">
        <v>779</v>
      </c>
      <c r="B470" s="77" t="s">
        <v>1530</v>
      </c>
      <c r="C470" s="77"/>
      <c r="D470" s="77" t="s">
        <v>258</v>
      </c>
      <c r="E470" s="67"/>
      <c r="F470" s="67"/>
      <c r="I470" s="70">
        <f t="shared" si="9"/>
        <v>0</v>
      </c>
    </row>
    <row r="471" spans="1:9" x14ac:dyDescent="0.2">
      <c r="A471" s="79" t="s">
        <v>785</v>
      </c>
      <c r="B471" s="80" t="s">
        <v>1531</v>
      </c>
      <c r="C471" s="80"/>
      <c r="D471" s="80" t="s">
        <v>1069</v>
      </c>
      <c r="E471" s="67">
        <v>34.020000000000003</v>
      </c>
      <c r="F471" s="67">
        <v>34.020000000000003</v>
      </c>
      <c r="G471" s="70">
        <v>252</v>
      </c>
      <c r="I471" s="70">
        <f t="shared" si="9"/>
        <v>252</v>
      </c>
    </row>
    <row r="472" spans="1:9" x14ac:dyDescent="0.2">
      <c r="A472" s="64" t="s">
        <v>779</v>
      </c>
      <c r="B472" s="77" t="s">
        <v>1532</v>
      </c>
      <c r="C472" s="77"/>
      <c r="D472" s="77" t="s">
        <v>1069</v>
      </c>
      <c r="E472" s="67"/>
      <c r="F472" s="67"/>
      <c r="I472" s="70">
        <f t="shared" si="9"/>
        <v>0</v>
      </c>
    </row>
    <row r="473" spans="1:9" x14ac:dyDescent="0.2">
      <c r="A473" s="79" t="s">
        <v>785</v>
      </c>
      <c r="B473" s="80" t="s">
        <v>1533</v>
      </c>
      <c r="C473" s="80"/>
      <c r="D473" s="80" t="s">
        <v>1263</v>
      </c>
      <c r="E473" s="67">
        <v>173.95</v>
      </c>
      <c r="F473" s="67">
        <v>173.95</v>
      </c>
      <c r="G473" s="70">
        <v>1288.5</v>
      </c>
      <c r="I473" s="70">
        <f t="shared" si="9"/>
        <v>1288.5</v>
      </c>
    </row>
    <row r="474" spans="1:9" x14ac:dyDescent="0.2">
      <c r="A474" s="64" t="s">
        <v>779</v>
      </c>
      <c r="B474" s="77" t="s">
        <v>1534</v>
      </c>
      <c r="C474" s="80" t="s">
        <v>1535</v>
      </c>
      <c r="D474" s="77" t="s">
        <v>1263</v>
      </c>
      <c r="E474" s="67"/>
      <c r="F474" s="67"/>
      <c r="I474" s="70">
        <f t="shared" si="9"/>
        <v>0</v>
      </c>
    </row>
    <row r="475" spans="1:9" x14ac:dyDescent="0.2">
      <c r="A475" s="79" t="s">
        <v>785</v>
      </c>
      <c r="B475" s="80" t="s">
        <v>1536</v>
      </c>
      <c r="C475" s="80"/>
      <c r="D475" s="80" t="s">
        <v>1011</v>
      </c>
      <c r="E475" s="67">
        <v>39.49</v>
      </c>
      <c r="F475" s="67">
        <v>39.49</v>
      </c>
      <c r="G475" s="70">
        <v>292.5</v>
      </c>
      <c r="I475" s="70">
        <f t="shared" si="9"/>
        <v>292.5</v>
      </c>
    </row>
    <row r="476" spans="1:9" x14ac:dyDescent="0.2">
      <c r="A476" s="79" t="s">
        <v>785</v>
      </c>
      <c r="B476" s="80" t="s">
        <v>1537</v>
      </c>
      <c r="C476" s="80"/>
      <c r="D476" s="80" t="s">
        <v>1263</v>
      </c>
      <c r="E476" s="67"/>
      <c r="F476" s="67"/>
      <c r="I476" s="70">
        <f t="shared" si="9"/>
        <v>0</v>
      </c>
    </row>
    <row r="477" spans="1:9" x14ac:dyDescent="0.2">
      <c r="A477" s="64" t="s">
        <v>779</v>
      </c>
      <c r="B477" s="77" t="s">
        <v>1538</v>
      </c>
      <c r="C477" s="77"/>
      <c r="D477" s="77" t="s">
        <v>1539</v>
      </c>
      <c r="E477" s="67"/>
      <c r="F477" s="67"/>
      <c r="I477" s="70">
        <f t="shared" si="9"/>
        <v>0</v>
      </c>
    </row>
    <row r="478" spans="1:9" x14ac:dyDescent="0.2">
      <c r="A478" s="79" t="s">
        <v>785</v>
      </c>
      <c r="B478" s="80" t="s">
        <v>1540</v>
      </c>
      <c r="C478" s="80"/>
      <c r="D478" s="80" t="s">
        <v>791</v>
      </c>
      <c r="E478" s="67">
        <v>0</v>
      </c>
      <c r="F478" s="67">
        <v>0</v>
      </c>
      <c r="G478" s="70">
        <v>0</v>
      </c>
      <c r="I478" s="70">
        <f t="shared" si="9"/>
        <v>0</v>
      </c>
    </row>
    <row r="479" spans="1:9" x14ac:dyDescent="0.2">
      <c r="A479" s="64" t="s">
        <v>779</v>
      </c>
      <c r="B479" s="77" t="s">
        <v>1541</v>
      </c>
      <c r="C479" s="77"/>
      <c r="D479" s="77" t="s">
        <v>791</v>
      </c>
      <c r="E479" s="67"/>
      <c r="F479" s="67"/>
      <c r="I479" s="70">
        <f t="shared" si="9"/>
        <v>0</v>
      </c>
    </row>
    <row r="480" spans="1:9" x14ac:dyDescent="0.2">
      <c r="A480" s="79" t="s">
        <v>785</v>
      </c>
      <c r="B480" s="80" t="s">
        <v>1542</v>
      </c>
      <c r="C480" s="80"/>
      <c r="D480" s="80" t="s">
        <v>1011</v>
      </c>
      <c r="E480" s="67">
        <v>36.450000000000003</v>
      </c>
      <c r="F480" s="67">
        <v>36.450000000000003</v>
      </c>
      <c r="G480" s="70">
        <v>270</v>
      </c>
      <c r="I480" s="70">
        <f t="shared" si="9"/>
        <v>270</v>
      </c>
    </row>
    <row r="481" spans="1:9" x14ac:dyDescent="0.2">
      <c r="A481" s="64" t="s">
        <v>779</v>
      </c>
      <c r="B481" s="77" t="s">
        <v>1543</v>
      </c>
      <c r="C481" s="80"/>
      <c r="D481" s="77" t="s">
        <v>1109</v>
      </c>
      <c r="E481" s="67">
        <v>0.61</v>
      </c>
      <c r="F481" s="67">
        <v>0.61</v>
      </c>
      <c r="G481" s="70">
        <v>4.5</v>
      </c>
      <c r="I481" s="70">
        <f t="shared" si="9"/>
        <v>4.5</v>
      </c>
    </row>
    <row r="482" spans="1:9" x14ac:dyDescent="0.2">
      <c r="A482" s="64" t="s">
        <v>779</v>
      </c>
      <c r="B482" s="77" t="s">
        <v>1544</v>
      </c>
      <c r="C482" s="80" t="s">
        <v>1545</v>
      </c>
      <c r="D482" s="77" t="s">
        <v>908</v>
      </c>
      <c r="E482" s="67"/>
      <c r="F482" s="67"/>
      <c r="I482" s="70">
        <f t="shared" si="9"/>
        <v>0</v>
      </c>
    </row>
    <row r="483" spans="1:9" x14ac:dyDescent="0.2">
      <c r="A483" s="79" t="s">
        <v>785</v>
      </c>
      <c r="B483" s="80" t="s">
        <v>1546</v>
      </c>
      <c r="C483" s="80"/>
      <c r="D483" s="80" t="s">
        <v>791</v>
      </c>
      <c r="E483" s="67">
        <v>0</v>
      </c>
      <c r="F483" s="67">
        <v>0</v>
      </c>
      <c r="G483" s="70">
        <v>0</v>
      </c>
      <c r="I483" s="70">
        <f t="shared" si="9"/>
        <v>0</v>
      </c>
    </row>
    <row r="484" spans="1:9" x14ac:dyDescent="0.2">
      <c r="A484" s="64" t="s">
        <v>779</v>
      </c>
      <c r="B484" s="77" t="s">
        <v>1547</v>
      </c>
      <c r="C484" s="80"/>
      <c r="D484" s="77" t="s">
        <v>1548</v>
      </c>
      <c r="E484" s="67"/>
      <c r="F484" s="67"/>
      <c r="I484" s="70">
        <f t="shared" si="9"/>
        <v>0</v>
      </c>
    </row>
    <row r="485" spans="1:9" x14ac:dyDescent="0.2">
      <c r="A485" s="64" t="s">
        <v>779</v>
      </c>
      <c r="B485" s="77" t="s">
        <v>1549</v>
      </c>
      <c r="C485" s="80"/>
      <c r="D485" s="77" t="s">
        <v>1079</v>
      </c>
      <c r="E485" s="67"/>
      <c r="F485" s="67"/>
      <c r="I485" s="70">
        <f t="shared" si="9"/>
        <v>0</v>
      </c>
    </row>
    <row r="486" spans="1:9" x14ac:dyDescent="0.2">
      <c r="A486" s="79" t="s">
        <v>782</v>
      </c>
      <c r="B486" s="80" t="s">
        <v>1550</v>
      </c>
      <c r="C486" s="80"/>
      <c r="D486" s="80" t="s">
        <v>933</v>
      </c>
      <c r="E486" s="67"/>
      <c r="F486" s="67"/>
      <c r="I486" s="70">
        <f t="shared" si="9"/>
        <v>0</v>
      </c>
    </row>
    <row r="487" spans="1:9" x14ac:dyDescent="0.2">
      <c r="A487" s="79" t="s">
        <v>785</v>
      </c>
      <c r="B487" s="80" t="s">
        <v>1550</v>
      </c>
      <c r="C487" s="80"/>
      <c r="D487" s="80" t="s">
        <v>933</v>
      </c>
      <c r="E487" s="67"/>
      <c r="F487" s="67"/>
      <c r="I487" s="70">
        <f t="shared" si="9"/>
        <v>0</v>
      </c>
    </row>
    <row r="488" spans="1:9" x14ac:dyDescent="0.2">
      <c r="A488" s="101" t="s">
        <v>785</v>
      </c>
      <c r="B488" s="100" t="s">
        <v>1551</v>
      </c>
      <c r="C488" s="100"/>
      <c r="D488" s="100" t="s">
        <v>1552</v>
      </c>
      <c r="E488" s="67">
        <v>25.07</v>
      </c>
      <c r="F488" s="67">
        <v>25.07</v>
      </c>
      <c r="G488" s="70">
        <v>99</v>
      </c>
      <c r="H488" s="70">
        <v>58.5</v>
      </c>
      <c r="I488" s="70">
        <f t="shared" si="9"/>
        <v>157.5</v>
      </c>
    </row>
    <row r="489" spans="1:9" x14ac:dyDescent="0.2">
      <c r="A489" s="101" t="s">
        <v>785</v>
      </c>
      <c r="B489" s="100" t="s">
        <v>1553</v>
      </c>
      <c r="C489" s="100"/>
      <c r="D489" s="100" t="s">
        <v>1554</v>
      </c>
      <c r="E489" s="67">
        <v>54.68</v>
      </c>
      <c r="F489" s="67">
        <v>54.68</v>
      </c>
      <c r="G489" s="70">
        <v>405</v>
      </c>
      <c r="I489" s="70">
        <f t="shared" si="9"/>
        <v>405</v>
      </c>
    </row>
    <row r="490" spans="1:9" x14ac:dyDescent="0.2">
      <c r="A490" s="86" t="s">
        <v>779</v>
      </c>
      <c r="B490" s="95" t="s">
        <v>1555</v>
      </c>
      <c r="C490" s="94"/>
      <c r="D490" s="95" t="s">
        <v>817</v>
      </c>
      <c r="E490" s="67"/>
      <c r="F490" s="67"/>
      <c r="I490" s="70">
        <f t="shared" si="9"/>
        <v>0</v>
      </c>
    </row>
    <row r="491" spans="1:9" x14ac:dyDescent="0.2">
      <c r="A491" s="86" t="s">
        <v>779</v>
      </c>
      <c r="B491" s="95" t="s">
        <v>1556</v>
      </c>
      <c r="C491" s="94"/>
      <c r="D491" s="95" t="s">
        <v>1557</v>
      </c>
      <c r="E491" s="67"/>
      <c r="F491" s="67"/>
      <c r="I491" s="70">
        <f t="shared" si="9"/>
        <v>0</v>
      </c>
    </row>
    <row r="492" spans="1:9" x14ac:dyDescent="0.2">
      <c r="A492" s="86" t="s">
        <v>779</v>
      </c>
      <c r="B492" s="95" t="s">
        <v>1558</v>
      </c>
      <c r="C492" s="94"/>
      <c r="D492" s="95" t="s">
        <v>1439</v>
      </c>
      <c r="E492" s="67">
        <v>1.22</v>
      </c>
      <c r="F492" s="67">
        <v>1.22</v>
      </c>
      <c r="G492" s="70">
        <v>9</v>
      </c>
      <c r="I492" s="70">
        <f t="shared" si="9"/>
        <v>9</v>
      </c>
    </row>
    <row r="493" spans="1:9" x14ac:dyDescent="0.2">
      <c r="A493" s="93" t="s">
        <v>782</v>
      </c>
      <c r="B493" s="94" t="s">
        <v>202</v>
      </c>
      <c r="C493" s="94"/>
      <c r="D493" s="94" t="s">
        <v>203</v>
      </c>
      <c r="E493" s="67">
        <v>1.22</v>
      </c>
      <c r="F493" s="67">
        <v>1.22</v>
      </c>
      <c r="G493" s="70">
        <v>9</v>
      </c>
      <c r="I493" s="70">
        <f t="shared" si="9"/>
        <v>9</v>
      </c>
    </row>
    <row r="494" spans="1:9" x14ac:dyDescent="0.2">
      <c r="A494" s="64" t="s">
        <v>779</v>
      </c>
      <c r="B494" s="77" t="s">
        <v>1559</v>
      </c>
      <c r="C494" s="77"/>
      <c r="D494" s="77" t="s">
        <v>993</v>
      </c>
      <c r="E494" s="67"/>
      <c r="F494" s="67"/>
      <c r="I494" s="70">
        <f t="shared" si="9"/>
        <v>0</v>
      </c>
    </row>
    <row r="495" spans="1:9" x14ac:dyDescent="0.2">
      <c r="A495" s="64" t="s">
        <v>779</v>
      </c>
      <c r="B495" s="77" t="s">
        <v>1560</v>
      </c>
      <c r="C495" s="80" t="s">
        <v>1561</v>
      </c>
      <c r="D495" s="77" t="s">
        <v>1562</v>
      </c>
      <c r="E495" s="67"/>
      <c r="F495" s="67"/>
      <c r="I495" s="70">
        <f t="shared" si="9"/>
        <v>0</v>
      </c>
    </row>
    <row r="496" spans="1:9" x14ac:dyDescent="0.2">
      <c r="A496" s="79" t="s">
        <v>785</v>
      </c>
      <c r="B496" s="80" t="s">
        <v>1563</v>
      </c>
      <c r="C496" s="80"/>
      <c r="D496" s="80" t="s">
        <v>1263</v>
      </c>
      <c r="E496" s="67"/>
      <c r="F496" s="67"/>
      <c r="I496" s="70">
        <f t="shared" si="9"/>
        <v>0</v>
      </c>
    </row>
    <row r="497" spans="1:9" x14ac:dyDescent="0.2">
      <c r="A497" s="82" t="s">
        <v>779</v>
      </c>
      <c r="B497" s="83" t="s">
        <v>1564</v>
      </c>
      <c r="C497" s="83"/>
      <c r="D497" s="83" t="s">
        <v>1263</v>
      </c>
      <c r="E497" s="67"/>
      <c r="F497" s="67"/>
      <c r="I497" s="70">
        <f t="shared" si="9"/>
        <v>0</v>
      </c>
    </row>
    <row r="498" spans="1:9" x14ac:dyDescent="0.2">
      <c r="A498" s="63" t="s">
        <v>785</v>
      </c>
      <c r="B498" s="89" t="s">
        <v>1565</v>
      </c>
      <c r="C498" s="89"/>
      <c r="D498" s="89" t="s">
        <v>1566</v>
      </c>
      <c r="E498" s="67">
        <v>9753.2099999999991</v>
      </c>
      <c r="F498" s="67">
        <v>9753.2099999999991</v>
      </c>
      <c r="G498" s="70">
        <v>72246</v>
      </c>
      <c r="I498" s="70">
        <f t="shared" ref="I498:I561" si="10">SUM(G498:H498)</f>
        <v>72246</v>
      </c>
    </row>
    <row r="499" spans="1:9" x14ac:dyDescent="0.2">
      <c r="A499" s="64" t="s">
        <v>779</v>
      </c>
      <c r="B499" s="77" t="s">
        <v>1565</v>
      </c>
      <c r="C499" s="77"/>
      <c r="D499" s="77" t="s">
        <v>1566</v>
      </c>
      <c r="E499" s="67"/>
      <c r="F499" s="67"/>
      <c r="I499" s="70">
        <f t="shared" si="10"/>
        <v>0</v>
      </c>
    </row>
    <row r="500" spans="1:9" x14ac:dyDescent="0.2">
      <c r="A500" s="64" t="s">
        <v>779</v>
      </c>
      <c r="B500" s="77" t="s">
        <v>1567</v>
      </c>
      <c r="C500" s="80" t="s">
        <v>1568</v>
      </c>
      <c r="D500" s="77" t="s">
        <v>1263</v>
      </c>
      <c r="E500" s="67"/>
      <c r="F500" s="67"/>
      <c r="I500" s="70">
        <f t="shared" si="10"/>
        <v>0</v>
      </c>
    </row>
    <row r="501" spans="1:9" x14ac:dyDescent="0.2">
      <c r="A501" s="64" t="s">
        <v>779</v>
      </c>
      <c r="B501" s="77" t="s">
        <v>1569</v>
      </c>
      <c r="C501" s="77"/>
      <c r="D501" s="77" t="s">
        <v>1087</v>
      </c>
      <c r="E501" s="67"/>
      <c r="F501" s="67"/>
      <c r="I501" s="70">
        <f t="shared" si="10"/>
        <v>0</v>
      </c>
    </row>
    <row r="502" spans="1:9" x14ac:dyDescent="0.2">
      <c r="A502" s="64" t="s">
        <v>779</v>
      </c>
      <c r="B502" s="77" t="s">
        <v>1570</v>
      </c>
      <c r="C502" s="77"/>
      <c r="D502" s="77" t="s">
        <v>1571</v>
      </c>
      <c r="E502" s="67"/>
      <c r="F502" s="67"/>
      <c r="I502" s="70">
        <f t="shared" si="10"/>
        <v>0</v>
      </c>
    </row>
    <row r="503" spans="1:9" x14ac:dyDescent="0.2">
      <c r="A503" s="64" t="s">
        <v>779</v>
      </c>
      <c r="B503" s="77" t="s">
        <v>1572</v>
      </c>
      <c r="C503" s="77"/>
      <c r="D503" s="77" t="s">
        <v>1573</v>
      </c>
      <c r="E503" s="67"/>
      <c r="F503" s="67"/>
      <c r="I503" s="70">
        <f t="shared" si="10"/>
        <v>0</v>
      </c>
    </row>
    <row r="504" spans="1:9" x14ac:dyDescent="0.2">
      <c r="A504" s="64" t="s">
        <v>779</v>
      </c>
      <c r="B504" s="77" t="s">
        <v>1574</v>
      </c>
      <c r="C504" s="80" t="s">
        <v>1575</v>
      </c>
      <c r="D504" s="77" t="s">
        <v>258</v>
      </c>
      <c r="E504" s="67"/>
      <c r="F504" s="67"/>
      <c r="I504" s="70">
        <f t="shared" si="10"/>
        <v>0</v>
      </c>
    </row>
    <row r="505" spans="1:9" x14ac:dyDescent="0.2">
      <c r="A505" s="79" t="s">
        <v>785</v>
      </c>
      <c r="B505" s="80" t="s">
        <v>1576</v>
      </c>
      <c r="C505" s="80" t="s">
        <v>1577</v>
      </c>
      <c r="D505" s="80" t="s">
        <v>1439</v>
      </c>
      <c r="E505" s="67">
        <v>0</v>
      </c>
      <c r="F505" s="67">
        <v>0</v>
      </c>
      <c r="G505" s="70">
        <v>0</v>
      </c>
      <c r="I505" s="70">
        <f t="shared" si="10"/>
        <v>0</v>
      </c>
    </row>
    <row r="506" spans="1:9" x14ac:dyDescent="0.2">
      <c r="A506" s="79" t="s">
        <v>782</v>
      </c>
      <c r="B506" s="80" t="s">
        <v>1578</v>
      </c>
      <c r="C506" s="80"/>
      <c r="D506" s="80" t="s">
        <v>1579</v>
      </c>
      <c r="E506" s="67">
        <v>138.51</v>
      </c>
      <c r="F506" s="67">
        <v>138.51</v>
      </c>
      <c r="G506" s="70">
        <v>1026</v>
      </c>
      <c r="I506" s="70">
        <f t="shared" si="10"/>
        <v>1026</v>
      </c>
    </row>
    <row r="507" spans="1:9" x14ac:dyDescent="0.2">
      <c r="A507" s="64" t="s">
        <v>779</v>
      </c>
      <c r="B507" s="77" t="s">
        <v>1580</v>
      </c>
      <c r="C507" s="77"/>
      <c r="D507" s="77" t="s">
        <v>1579</v>
      </c>
      <c r="E507" s="67"/>
      <c r="F507" s="67"/>
      <c r="I507" s="70">
        <f t="shared" si="10"/>
        <v>0</v>
      </c>
    </row>
    <row r="508" spans="1:9" x14ac:dyDescent="0.2">
      <c r="A508" s="79" t="s">
        <v>785</v>
      </c>
      <c r="B508" s="80" t="s">
        <v>1581</v>
      </c>
      <c r="C508" s="80"/>
      <c r="D508" s="80" t="s">
        <v>258</v>
      </c>
      <c r="E508" s="67">
        <v>0</v>
      </c>
      <c r="F508" s="67">
        <v>0</v>
      </c>
      <c r="G508" s="70">
        <v>0</v>
      </c>
      <c r="I508" s="70">
        <f t="shared" si="10"/>
        <v>0</v>
      </c>
    </row>
    <row r="509" spans="1:9" x14ac:dyDescent="0.2">
      <c r="A509" s="63" t="s">
        <v>782</v>
      </c>
      <c r="B509" s="89" t="s">
        <v>207</v>
      </c>
      <c r="C509" s="89"/>
      <c r="D509" s="89" t="s">
        <v>1582</v>
      </c>
      <c r="E509" s="67">
        <v>243</v>
      </c>
      <c r="F509" s="67">
        <v>24.3</v>
      </c>
      <c r="G509" s="70">
        <v>180</v>
      </c>
      <c r="I509" s="70">
        <f t="shared" si="10"/>
        <v>180</v>
      </c>
    </row>
    <row r="510" spans="1:9" x14ac:dyDescent="0.2">
      <c r="A510" s="64" t="s">
        <v>779</v>
      </c>
      <c r="B510" s="77" t="s">
        <v>1583</v>
      </c>
      <c r="C510" s="80" t="s">
        <v>1584</v>
      </c>
      <c r="D510" s="77" t="s">
        <v>1585</v>
      </c>
      <c r="E510" s="67"/>
      <c r="F510" s="67"/>
      <c r="I510" s="70">
        <f t="shared" si="10"/>
        <v>0</v>
      </c>
    </row>
    <row r="511" spans="1:9" x14ac:dyDescent="0.2">
      <c r="A511" s="116" t="s">
        <v>785</v>
      </c>
      <c r="B511" s="117" t="s">
        <v>1586</v>
      </c>
      <c r="C511" s="89"/>
      <c r="D511" s="89" t="s">
        <v>1587</v>
      </c>
      <c r="E511" s="67">
        <v>3986.42</v>
      </c>
      <c r="F511" s="67">
        <v>3986.42</v>
      </c>
      <c r="G511" s="70">
        <v>29529</v>
      </c>
      <c r="I511" s="70">
        <f t="shared" si="10"/>
        <v>29529</v>
      </c>
    </row>
    <row r="512" spans="1:9" x14ac:dyDescent="0.2">
      <c r="A512" s="64" t="s">
        <v>779</v>
      </c>
      <c r="B512" s="77" t="s">
        <v>1588</v>
      </c>
      <c r="C512" s="77"/>
      <c r="D512" s="77" t="s">
        <v>1587</v>
      </c>
      <c r="E512" s="67"/>
      <c r="F512" s="67"/>
      <c r="I512" s="70">
        <f t="shared" si="10"/>
        <v>0</v>
      </c>
    </row>
    <row r="513" spans="1:9" x14ac:dyDescent="0.2">
      <c r="A513" s="64" t="s">
        <v>779</v>
      </c>
      <c r="B513" s="77" t="s">
        <v>1589</v>
      </c>
      <c r="C513" s="77" t="s">
        <v>1590</v>
      </c>
      <c r="D513" s="77" t="s">
        <v>1591</v>
      </c>
      <c r="E513" s="67"/>
      <c r="F513" s="67"/>
      <c r="I513" s="70">
        <f t="shared" si="10"/>
        <v>0</v>
      </c>
    </row>
    <row r="514" spans="1:9" x14ac:dyDescent="0.2">
      <c r="A514" s="79" t="s">
        <v>785</v>
      </c>
      <c r="B514" s="80" t="s">
        <v>1592</v>
      </c>
      <c r="C514" s="80"/>
      <c r="D514" s="80" t="s">
        <v>1593</v>
      </c>
      <c r="E514" s="67">
        <v>0</v>
      </c>
      <c r="F514" s="67">
        <v>0</v>
      </c>
      <c r="G514" s="70">
        <v>0</v>
      </c>
      <c r="I514" s="70">
        <f t="shared" si="10"/>
        <v>0</v>
      </c>
    </row>
    <row r="515" spans="1:9" x14ac:dyDescent="0.2">
      <c r="A515" s="79" t="s">
        <v>785</v>
      </c>
      <c r="B515" s="80" t="s">
        <v>1594</v>
      </c>
      <c r="C515" s="80"/>
      <c r="D515" s="80" t="s">
        <v>983</v>
      </c>
      <c r="E515" s="67"/>
      <c r="F515" s="67"/>
      <c r="I515" s="70">
        <f t="shared" si="10"/>
        <v>0</v>
      </c>
    </row>
    <row r="516" spans="1:9" x14ac:dyDescent="0.2">
      <c r="A516" s="118" t="s">
        <v>785</v>
      </c>
      <c r="B516" s="119" t="s">
        <v>1595</v>
      </c>
      <c r="C516" s="119"/>
      <c r="D516" s="119" t="s">
        <v>1596</v>
      </c>
      <c r="E516" s="67">
        <v>0</v>
      </c>
      <c r="F516" s="67">
        <v>0</v>
      </c>
      <c r="G516" s="70">
        <v>0</v>
      </c>
      <c r="I516" s="70">
        <f t="shared" si="10"/>
        <v>0</v>
      </c>
    </row>
    <row r="517" spans="1:9" x14ac:dyDescent="0.2">
      <c r="A517" s="63" t="s">
        <v>785</v>
      </c>
      <c r="B517" s="89" t="s">
        <v>1597</v>
      </c>
      <c r="C517" s="89" t="s">
        <v>1598</v>
      </c>
      <c r="D517" s="89" t="s">
        <v>1263</v>
      </c>
      <c r="E517" s="67">
        <v>0</v>
      </c>
      <c r="F517" s="67">
        <v>0</v>
      </c>
      <c r="G517" s="70">
        <v>0</v>
      </c>
      <c r="I517" s="70">
        <f t="shared" si="10"/>
        <v>0</v>
      </c>
    </row>
    <row r="518" spans="1:9" x14ac:dyDescent="0.2">
      <c r="A518" s="64" t="s">
        <v>779</v>
      </c>
      <c r="B518" s="77" t="s">
        <v>1599</v>
      </c>
      <c r="C518" s="77" t="s">
        <v>1598</v>
      </c>
      <c r="D518" s="77" t="s">
        <v>1263</v>
      </c>
      <c r="E518" s="67"/>
      <c r="F518" s="67"/>
      <c r="I518" s="70">
        <f t="shared" si="10"/>
        <v>0</v>
      </c>
    </row>
    <row r="519" spans="1:9" x14ac:dyDescent="0.2">
      <c r="A519" s="64" t="s">
        <v>779</v>
      </c>
      <c r="B519" s="77" t="s">
        <v>1600</v>
      </c>
      <c r="C519" s="77"/>
      <c r="D519" s="77" t="s">
        <v>942</v>
      </c>
      <c r="E519" s="67"/>
      <c r="F519" s="67"/>
      <c r="I519" s="70">
        <f t="shared" si="10"/>
        <v>0</v>
      </c>
    </row>
    <row r="520" spans="1:9" x14ac:dyDescent="0.2">
      <c r="A520" s="63" t="s">
        <v>782</v>
      </c>
      <c r="B520" s="89" t="s">
        <v>1601</v>
      </c>
      <c r="C520" s="89"/>
      <c r="D520" s="89" t="s">
        <v>1602</v>
      </c>
      <c r="E520" s="67">
        <f>513.39-1.82</f>
        <v>511.57</v>
      </c>
      <c r="F520" s="67">
        <v>511.57</v>
      </c>
      <c r="G520" s="70">
        <f>3802.88-13.5</f>
        <v>3789.38</v>
      </c>
      <c r="I520" s="70">
        <f t="shared" si="10"/>
        <v>3789.38</v>
      </c>
    </row>
    <row r="521" spans="1:9" x14ac:dyDescent="0.2">
      <c r="A521" s="64" t="s">
        <v>779</v>
      </c>
      <c r="B521" s="77" t="s">
        <v>1603</v>
      </c>
      <c r="C521" s="77"/>
      <c r="D521" s="77" t="s">
        <v>1602</v>
      </c>
      <c r="E521" s="67">
        <v>1.82</v>
      </c>
      <c r="F521" s="67">
        <v>1.82</v>
      </c>
      <c r="G521" s="70">
        <v>13.5</v>
      </c>
      <c r="I521" s="70">
        <f t="shared" si="10"/>
        <v>13.5</v>
      </c>
    </row>
    <row r="522" spans="1:9" x14ac:dyDescent="0.2">
      <c r="A522" s="64" t="s">
        <v>779</v>
      </c>
      <c r="B522" s="77" t="s">
        <v>1604</v>
      </c>
      <c r="C522" s="77"/>
      <c r="D522" s="77" t="s">
        <v>1263</v>
      </c>
      <c r="E522" s="67"/>
      <c r="F522" s="67"/>
      <c r="I522" s="70">
        <f t="shared" si="10"/>
        <v>0</v>
      </c>
    </row>
    <row r="523" spans="1:9" x14ac:dyDescent="0.2">
      <c r="A523" s="64" t="s">
        <v>779</v>
      </c>
      <c r="B523" s="77" t="s">
        <v>1605</v>
      </c>
      <c r="C523" s="77"/>
      <c r="D523" s="77" t="s">
        <v>1263</v>
      </c>
      <c r="E523" s="67"/>
      <c r="F523" s="67"/>
      <c r="I523" s="70">
        <f t="shared" si="10"/>
        <v>0</v>
      </c>
    </row>
    <row r="524" spans="1:9" x14ac:dyDescent="0.2">
      <c r="A524" s="64" t="s">
        <v>779</v>
      </c>
      <c r="B524" s="77" t="s">
        <v>1606</v>
      </c>
      <c r="C524" s="77"/>
      <c r="D524" s="77" t="s">
        <v>1260</v>
      </c>
      <c r="E524" s="67"/>
      <c r="F524" s="67"/>
      <c r="I524" s="70">
        <f t="shared" si="10"/>
        <v>0</v>
      </c>
    </row>
    <row r="525" spans="1:9" x14ac:dyDescent="0.2">
      <c r="A525" s="64" t="s">
        <v>779</v>
      </c>
      <c r="B525" s="77" t="s">
        <v>1607</v>
      </c>
      <c r="C525" s="77"/>
      <c r="D525" s="77" t="s">
        <v>1557</v>
      </c>
      <c r="E525" s="67"/>
      <c r="F525" s="67"/>
      <c r="I525" s="70">
        <f t="shared" si="10"/>
        <v>0</v>
      </c>
    </row>
    <row r="526" spans="1:9" x14ac:dyDescent="0.2">
      <c r="A526" s="64" t="s">
        <v>779</v>
      </c>
      <c r="B526" s="77" t="s">
        <v>1608</v>
      </c>
      <c r="C526" s="77"/>
      <c r="D526" s="77" t="s">
        <v>1609</v>
      </c>
      <c r="E526" s="67"/>
      <c r="F526" s="67"/>
      <c r="I526" s="70">
        <f t="shared" si="10"/>
        <v>0</v>
      </c>
    </row>
    <row r="527" spans="1:9" x14ac:dyDescent="0.2">
      <c r="A527" s="101" t="s">
        <v>785</v>
      </c>
      <c r="B527" s="100" t="s">
        <v>1610</v>
      </c>
      <c r="C527" s="100"/>
      <c r="D527" s="100" t="s">
        <v>1011</v>
      </c>
      <c r="E527" s="67">
        <v>70.59</v>
      </c>
      <c r="F527" s="67">
        <v>70.59</v>
      </c>
      <c r="G527" s="70">
        <v>414</v>
      </c>
      <c r="H527" s="70">
        <v>73.5</v>
      </c>
      <c r="I527" s="70">
        <f t="shared" si="10"/>
        <v>487.5</v>
      </c>
    </row>
    <row r="528" spans="1:9" x14ac:dyDescent="0.2">
      <c r="A528" s="101" t="s">
        <v>785</v>
      </c>
      <c r="B528" s="100" t="s">
        <v>1611</v>
      </c>
      <c r="C528" s="100"/>
      <c r="D528" s="100" t="s">
        <v>1557</v>
      </c>
      <c r="E528" s="67"/>
      <c r="F528" s="67"/>
      <c r="I528" s="70">
        <f t="shared" si="10"/>
        <v>0</v>
      </c>
    </row>
    <row r="529" spans="1:9" x14ac:dyDescent="0.2">
      <c r="A529" s="93" t="s">
        <v>785</v>
      </c>
      <c r="B529" s="94" t="s">
        <v>1612</v>
      </c>
      <c r="C529" s="94"/>
      <c r="D529" s="94" t="s">
        <v>1557</v>
      </c>
      <c r="E529" s="67">
        <v>0</v>
      </c>
      <c r="F529" s="67">
        <v>0</v>
      </c>
      <c r="G529" s="70">
        <v>0</v>
      </c>
      <c r="I529" s="70">
        <f t="shared" si="10"/>
        <v>0</v>
      </c>
    </row>
    <row r="530" spans="1:9" x14ac:dyDescent="0.2">
      <c r="A530" s="86" t="s">
        <v>779</v>
      </c>
      <c r="B530" s="95" t="s">
        <v>1613</v>
      </c>
      <c r="C530" s="95"/>
      <c r="D530" s="95" t="s">
        <v>1557</v>
      </c>
      <c r="E530" s="67"/>
      <c r="F530" s="67"/>
      <c r="I530" s="70">
        <f t="shared" si="10"/>
        <v>0</v>
      </c>
    </row>
    <row r="531" spans="1:9" x14ac:dyDescent="0.2">
      <c r="A531" s="118" t="s">
        <v>785</v>
      </c>
      <c r="B531" s="119" t="s">
        <v>1614</v>
      </c>
      <c r="C531" s="100"/>
      <c r="D531" s="100" t="s">
        <v>817</v>
      </c>
      <c r="E531" s="67">
        <v>408.24</v>
      </c>
      <c r="F531" s="67">
        <v>408.24</v>
      </c>
      <c r="G531" s="70">
        <v>3024</v>
      </c>
      <c r="I531" s="70">
        <f t="shared" si="10"/>
        <v>3024</v>
      </c>
    </row>
    <row r="532" spans="1:9" x14ac:dyDescent="0.2">
      <c r="A532" s="109" t="s">
        <v>785</v>
      </c>
      <c r="B532" s="88" t="s">
        <v>1615</v>
      </c>
      <c r="C532" s="100"/>
      <c r="D532" s="94" t="s">
        <v>65</v>
      </c>
      <c r="E532" s="67">
        <v>139.21</v>
      </c>
      <c r="F532" s="67">
        <v>139.21</v>
      </c>
      <c r="G532" s="70">
        <v>1031.22</v>
      </c>
      <c r="I532" s="70">
        <f t="shared" si="10"/>
        <v>1031.22</v>
      </c>
    </row>
    <row r="533" spans="1:9" x14ac:dyDescent="0.2">
      <c r="A533" s="86" t="s">
        <v>779</v>
      </c>
      <c r="B533" s="95" t="s">
        <v>1616</v>
      </c>
      <c r="C533" s="95"/>
      <c r="D533" s="95" t="s">
        <v>1371</v>
      </c>
      <c r="E533" s="67"/>
      <c r="F533" s="67"/>
      <c r="I533" s="70">
        <f t="shared" si="10"/>
        <v>0</v>
      </c>
    </row>
    <row r="534" spans="1:9" x14ac:dyDescent="0.2">
      <c r="A534" s="109" t="s">
        <v>785</v>
      </c>
      <c r="B534" s="88" t="s">
        <v>1617</v>
      </c>
      <c r="C534" s="94"/>
      <c r="D534" s="94" t="s">
        <v>1263</v>
      </c>
      <c r="E534" s="67">
        <v>83.84</v>
      </c>
      <c r="F534" s="67">
        <v>83.84</v>
      </c>
      <c r="G534" s="70">
        <v>621</v>
      </c>
      <c r="I534" s="70">
        <f t="shared" si="10"/>
        <v>621</v>
      </c>
    </row>
    <row r="535" spans="1:9" x14ac:dyDescent="0.2">
      <c r="A535" s="92" t="s">
        <v>779</v>
      </c>
      <c r="B535" s="87" t="s">
        <v>1618</v>
      </c>
      <c r="C535" s="88"/>
      <c r="D535" s="88" t="s">
        <v>1263</v>
      </c>
      <c r="E535" s="67"/>
      <c r="F535" s="67"/>
      <c r="I535" s="70">
        <f t="shared" si="10"/>
        <v>0</v>
      </c>
    </row>
    <row r="536" spans="1:9" ht="12" customHeight="1" x14ac:dyDescent="0.2">
      <c r="A536" s="109" t="s">
        <v>785</v>
      </c>
      <c r="B536" s="88" t="s">
        <v>1619</v>
      </c>
      <c r="C536" s="88"/>
      <c r="D536" s="94" t="s">
        <v>1620</v>
      </c>
      <c r="E536" s="67">
        <v>85.05</v>
      </c>
      <c r="F536" s="67">
        <v>85.05</v>
      </c>
      <c r="G536" s="70">
        <v>630</v>
      </c>
      <c r="I536" s="70">
        <f t="shared" si="10"/>
        <v>630</v>
      </c>
    </row>
    <row r="537" spans="1:9" ht="12" customHeight="1" x14ac:dyDescent="0.2">
      <c r="A537" s="92" t="s">
        <v>779</v>
      </c>
      <c r="B537" s="87" t="s">
        <v>1621</v>
      </c>
      <c r="C537" s="87"/>
      <c r="D537" s="95" t="s">
        <v>1620</v>
      </c>
      <c r="E537" s="67"/>
      <c r="F537" s="67"/>
      <c r="I537" s="70">
        <f t="shared" si="10"/>
        <v>0</v>
      </c>
    </row>
    <row r="538" spans="1:9" ht="12" customHeight="1" x14ac:dyDescent="0.2">
      <c r="A538" s="109" t="s">
        <v>785</v>
      </c>
      <c r="B538" s="88" t="s">
        <v>1622</v>
      </c>
      <c r="C538" s="88" t="s">
        <v>1623</v>
      </c>
      <c r="D538" s="94" t="s">
        <v>853</v>
      </c>
      <c r="E538" s="67">
        <v>0</v>
      </c>
      <c r="F538" s="67">
        <v>0</v>
      </c>
      <c r="G538" s="70">
        <v>0</v>
      </c>
      <c r="I538" s="70">
        <f t="shared" si="10"/>
        <v>0</v>
      </c>
    </row>
    <row r="539" spans="1:9" ht="12" customHeight="1" x14ac:dyDescent="0.2">
      <c r="A539" s="92" t="s">
        <v>779</v>
      </c>
      <c r="B539" s="87" t="s">
        <v>1624</v>
      </c>
      <c r="C539" s="88" t="s">
        <v>1623</v>
      </c>
      <c r="D539" s="95" t="s">
        <v>853</v>
      </c>
      <c r="E539" s="67"/>
      <c r="F539" s="67"/>
      <c r="I539" s="70">
        <f t="shared" si="10"/>
        <v>0</v>
      </c>
    </row>
    <row r="540" spans="1:9" ht="12" customHeight="1" x14ac:dyDescent="0.2">
      <c r="A540" s="92" t="s">
        <v>779</v>
      </c>
      <c r="B540" s="87" t="s">
        <v>1625</v>
      </c>
      <c r="C540" s="88"/>
      <c r="D540" s="95" t="s">
        <v>864</v>
      </c>
      <c r="E540" s="67"/>
      <c r="F540" s="67"/>
      <c r="I540" s="70">
        <f t="shared" si="10"/>
        <v>0</v>
      </c>
    </row>
    <row r="541" spans="1:9" ht="12" customHeight="1" x14ac:dyDescent="0.2">
      <c r="A541" s="92" t="s">
        <v>779</v>
      </c>
      <c r="B541" s="87" t="s">
        <v>1626</v>
      </c>
      <c r="C541" s="88" t="s">
        <v>1627</v>
      </c>
      <c r="D541" s="95" t="s">
        <v>824</v>
      </c>
      <c r="E541" s="67"/>
      <c r="F541" s="67"/>
      <c r="I541" s="70">
        <f t="shared" si="10"/>
        <v>0</v>
      </c>
    </row>
    <row r="542" spans="1:9" ht="12" customHeight="1" x14ac:dyDescent="0.2">
      <c r="A542" s="109" t="s">
        <v>1464</v>
      </c>
      <c r="B542" s="88" t="s">
        <v>1628</v>
      </c>
      <c r="C542" s="88"/>
      <c r="D542" s="94" t="s">
        <v>1629</v>
      </c>
      <c r="E542" s="67">
        <v>0</v>
      </c>
      <c r="F542" s="67">
        <v>0</v>
      </c>
      <c r="G542" s="70">
        <v>0</v>
      </c>
      <c r="I542" s="70">
        <f t="shared" si="10"/>
        <v>0</v>
      </c>
    </row>
    <row r="543" spans="1:9" ht="12" customHeight="1" x14ac:dyDescent="0.2">
      <c r="A543" s="109" t="s">
        <v>782</v>
      </c>
      <c r="B543" s="88" t="s">
        <v>1630</v>
      </c>
      <c r="C543" s="88"/>
      <c r="D543" s="94" t="s">
        <v>1629</v>
      </c>
      <c r="E543" s="67">
        <v>259.95</v>
      </c>
      <c r="F543" s="67">
        <v>270.32</v>
      </c>
      <c r="G543" s="70">
        <v>2002.35</v>
      </c>
      <c r="I543" s="70">
        <f t="shared" si="10"/>
        <v>2002.35</v>
      </c>
    </row>
    <row r="544" spans="1:9" ht="12" customHeight="1" x14ac:dyDescent="0.2">
      <c r="A544" s="92" t="s">
        <v>779</v>
      </c>
      <c r="B544" s="87" t="s">
        <v>1631</v>
      </c>
      <c r="C544" s="87"/>
      <c r="D544" s="95" t="s">
        <v>1629</v>
      </c>
      <c r="E544" s="67"/>
      <c r="F544" s="67"/>
      <c r="I544" s="70">
        <f t="shared" si="10"/>
        <v>0</v>
      </c>
    </row>
    <row r="545" spans="1:9" ht="12" customHeight="1" x14ac:dyDescent="0.2">
      <c r="A545" s="109" t="s">
        <v>785</v>
      </c>
      <c r="B545" s="88" t="s">
        <v>1632</v>
      </c>
      <c r="C545" s="88"/>
      <c r="D545" s="94" t="s">
        <v>1633</v>
      </c>
      <c r="E545" s="67">
        <v>102.06</v>
      </c>
      <c r="F545" s="67">
        <v>102.06</v>
      </c>
      <c r="G545" s="70">
        <v>756</v>
      </c>
      <c r="I545" s="70">
        <f t="shared" si="10"/>
        <v>756</v>
      </c>
    </row>
    <row r="546" spans="1:9" ht="12" customHeight="1" x14ac:dyDescent="0.2">
      <c r="A546" s="107" t="s">
        <v>779</v>
      </c>
      <c r="B546" s="108" t="s">
        <v>1634</v>
      </c>
      <c r="C546" s="88" t="s">
        <v>1635</v>
      </c>
      <c r="D546" s="95" t="s">
        <v>1211</v>
      </c>
      <c r="E546" s="67">
        <v>0</v>
      </c>
      <c r="F546" s="67">
        <v>0</v>
      </c>
      <c r="G546" s="70">
        <v>0</v>
      </c>
      <c r="I546" s="70">
        <f t="shared" si="10"/>
        <v>0</v>
      </c>
    </row>
    <row r="547" spans="1:9" x14ac:dyDescent="0.2">
      <c r="A547" s="90" t="s">
        <v>785</v>
      </c>
      <c r="B547" s="91" t="s">
        <v>216</v>
      </c>
      <c r="C547" s="89"/>
      <c r="D547" s="89" t="s">
        <v>45</v>
      </c>
      <c r="E547" s="67">
        <v>0</v>
      </c>
      <c r="F547" s="67">
        <v>0</v>
      </c>
      <c r="G547" s="70">
        <v>0</v>
      </c>
      <c r="I547" s="70">
        <f t="shared" si="10"/>
        <v>0</v>
      </c>
    </row>
    <row r="548" spans="1:9" x14ac:dyDescent="0.2">
      <c r="A548" s="90" t="s">
        <v>785</v>
      </c>
      <c r="B548" s="91" t="s">
        <v>1636</v>
      </c>
      <c r="C548" s="89"/>
      <c r="D548" s="89" t="s">
        <v>45</v>
      </c>
      <c r="E548" s="67">
        <v>0</v>
      </c>
      <c r="F548" s="67">
        <v>0</v>
      </c>
      <c r="G548" s="70">
        <v>0</v>
      </c>
      <c r="I548" s="70">
        <f t="shared" si="10"/>
        <v>0</v>
      </c>
    </row>
    <row r="549" spans="1:9" x14ac:dyDescent="0.2">
      <c r="A549" s="82" t="s">
        <v>779</v>
      </c>
      <c r="B549" s="83" t="s">
        <v>1637</v>
      </c>
      <c r="C549" s="77"/>
      <c r="D549" s="77" t="s">
        <v>871</v>
      </c>
      <c r="E549" s="67"/>
      <c r="F549" s="67"/>
      <c r="I549" s="70">
        <f t="shared" si="10"/>
        <v>0</v>
      </c>
    </row>
    <row r="550" spans="1:9" x14ac:dyDescent="0.2">
      <c r="A550" s="63" t="s">
        <v>782</v>
      </c>
      <c r="B550" s="89" t="s">
        <v>1638</v>
      </c>
      <c r="C550" s="89"/>
      <c r="D550" s="89" t="s">
        <v>1639</v>
      </c>
      <c r="E550" s="67">
        <v>16.399999999999999</v>
      </c>
      <c r="F550" s="67">
        <v>16.399999999999999</v>
      </c>
      <c r="G550" s="70">
        <v>121.5</v>
      </c>
      <c r="I550" s="70">
        <f t="shared" si="10"/>
        <v>121.5</v>
      </c>
    </row>
    <row r="551" spans="1:9" x14ac:dyDescent="0.2">
      <c r="A551" s="90" t="s">
        <v>785</v>
      </c>
      <c r="B551" s="91" t="s">
        <v>1640</v>
      </c>
      <c r="C551" s="89"/>
      <c r="D551" s="89" t="s">
        <v>1641</v>
      </c>
      <c r="E551" s="67">
        <v>0</v>
      </c>
      <c r="F551" s="67">
        <v>0</v>
      </c>
      <c r="G551" s="70">
        <v>0</v>
      </c>
      <c r="I551" s="70">
        <f t="shared" si="10"/>
        <v>0</v>
      </c>
    </row>
    <row r="552" spans="1:9" x14ac:dyDescent="0.2">
      <c r="A552" s="90" t="s">
        <v>785</v>
      </c>
      <c r="B552" s="91" t="s">
        <v>1642</v>
      </c>
      <c r="C552" s="89"/>
      <c r="D552" s="89" t="s">
        <v>1643</v>
      </c>
      <c r="E552" s="67">
        <v>0</v>
      </c>
      <c r="F552" s="67">
        <v>0</v>
      </c>
      <c r="G552" s="70">
        <v>0</v>
      </c>
      <c r="I552" s="70">
        <f t="shared" si="10"/>
        <v>0</v>
      </c>
    </row>
    <row r="553" spans="1:9" x14ac:dyDescent="0.2">
      <c r="A553" s="63" t="s">
        <v>785</v>
      </c>
      <c r="B553" s="89" t="s">
        <v>1644</v>
      </c>
      <c r="C553" s="89"/>
      <c r="D553" s="89" t="s">
        <v>817</v>
      </c>
      <c r="E553" s="67">
        <v>284.31</v>
      </c>
      <c r="F553" s="67">
        <v>284.31</v>
      </c>
      <c r="G553" s="70">
        <v>2106</v>
      </c>
      <c r="I553" s="70">
        <f t="shared" si="10"/>
        <v>2106</v>
      </c>
    </row>
    <row r="554" spans="1:9" x14ac:dyDescent="0.2">
      <c r="A554" s="86" t="s">
        <v>779</v>
      </c>
      <c r="B554" s="95" t="s">
        <v>1645</v>
      </c>
      <c r="C554" s="95"/>
      <c r="D554" s="95" t="s">
        <v>817</v>
      </c>
      <c r="E554" s="67"/>
      <c r="F554" s="67"/>
      <c r="I554" s="70">
        <f t="shared" si="10"/>
        <v>0</v>
      </c>
    </row>
    <row r="555" spans="1:9" x14ac:dyDescent="0.2">
      <c r="A555" s="86" t="s">
        <v>779</v>
      </c>
      <c r="B555" s="95" t="s">
        <v>1646</v>
      </c>
      <c r="C555" s="94" t="s">
        <v>1647</v>
      </c>
      <c r="D555" s="95" t="s">
        <v>791</v>
      </c>
      <c r="E555" s="67"/>
      <c r="F555" s="67"/>
      <c r="I555" s="70">
        <f t="shared" si="10"/>
        <v>0</v>
      </c>
    </row>
    <row r="556" spans="1:9" x14ac:dyDescent="0.2">
      <c r="A556" s="63" t="s">
        <v>785</v>
      </c>
      <c r="B556" s="89" t="s">
        <v>1648</v>
      </c>
      <c r="C556" s="89"/>
      <c r="D556" s="89" t="s">
        <v>1649</v>
      </c>
      <c r="E556" s="67">
        <v>0</v>
      </c>
      <c r="F556" s="67">
        <v>0</v>
      </c>
      <c r="G556" s="70">
        <v>0</v>
      </c>
      <c r="I556" s="70">
        <f t="shared" si="10"/>
        <v>0</v>
      </c>
    </row>
    <row r="557" spans="1:9" x14ac:dyDescent="0.2">
      <c r="A557" s="64" t="s">
        <v>779</v>
      </c>
      <c r="B557" s="77" t="s">
        <v>1650</v>
      </c>
      <c r="C557" s="77" t="s">
        <v>1651</v>
      </c>
      <c r="D557" s="77" t="s">
        <v>1652</v>
      </c>
      <c r="E557" s="67"/>
      <c r="F557" s="67"/>
      <c r="I557" s="70">
        <f t="shared" si="10"/>
        <v>0</v>
      </c>
    </row>
    <row r="558" spans="1:9" x14ac:dyDescent="0.2">
      <c r="A558" s="79" t="s">
        <v>785</v>
      </c>
      <c r="B558" s="80" t="s">
        <v>1653</v>
      </c>
      <c r="C558" s="80"/>
      <c r="D558" s="80" t="s">
        <v>824</v>
      </c>
      <c r="E558" s="67">
        <v>0.2</v>
      </c>
      <c r="F558" s="67">
        <v>0.2</v>
      </c>
      <c r="G558" s="70">
        <v>1.5</v>
      </c>
      <c r="I558" s="70">
        <f t="shared" si="10"/>
        <v>1.5</v>
      </c>
    </row>
    <row r="559" spans="1:9" x14ac:dyDescent="0.2">
      <c r="A559" s="64" t="s">
        <v>779</v>
      </c>
      <c r="B559" s="77" t="s">
        <v>1654</v>
      </c>
      <c r="C559" s="77"/>
      <c r="D559" s="77" t="s">
        <v>824</v>
      </c>
      <c r="E559" s="67"/>
      <c r="F559" s="67"/>
      <c r="I559" s="70">
        <f t="shared" si="10"/>
        <v>0</v>
      </c>
    </row>
    <row r="560" spans="1:9" x14ac:dyDescent="0.2">
      <c r="A560" s="105" t="s">
        <v>785</v>
      </c>
      <c r="B560" s="106" t="s">
        <v>1655</v>
      </c>
      <c r="C560" s="80"/>
      <c r="D560" s="80" t="s">
        <v>1656</v>
      </c>
      <c r="E560" s="67"/>
      <c r="F560" s="67"/>
      <c r="I560" s="70">
        <f t="shared" si="10"/>
        <v>0</v>
      </c>
    </row>
    <row r="561" spans="1:9" x14ac:dyDescent="0.2">
      <c r="A561" s="64" t="s">
        <v>779</v>
      </c>
      <c r="B561" s="77" t="s">
        <v>1657</v>
      </c>
      <c r="C561" s="77"/>
      <c r="D561" s="77" t="s">
        <v>951</v>
      </c>
      <c r="E561" s="67">
        <v>0</v>
      </c>
      <c r="F561" s="67">
        <v>0</v>
      </c>
      <c r="G561" s="70">
        <v>0</v>
      </c>
      <c r="I561" s="70">
        <f t="shared" si="10"/>
        <v>0</v>
      </c>
    </row>
    <row r="562" spans="1:9" x14ac:dyDescent="0.2">
      <c r="A562" s="64" t="s">
        <v>779</v>
      </c>
      <c r="B562" s="77" t="s">
        <v>1658</v>
      </c>
      <c r="C562" s="77"/>
      <c r="D562" s="77" t="s">
        <v>1659</v>
      </c>
      <c r="E562" s="67"/>
      <c r="F562" s="67"/>
      <c r="I562" s="70">
        <f t="shared" ref="I562:I625" si="11">SUM(G562:H562)</f>
        <v>0</v>
      </c>
    </row>
    <row r="563" spans="1:9" x14ac:dyDescent="0.2">
      <c r="A563" s="79" t="s">
        <v>785</v>
      </c>
      <c r="B563" s="80" t="s">
        <v>1660</v>
      </c>
      <c r="C563" s="80"/>
      <c r="D563" s="80" t="s">
        <v>1609</v>
      </c>
      <c r="E563" s="67">
        <v>0</v>
      </c>
      <c r="F563" s="67">
        <v>0</v>
      </c>
      <c r="G563" s="70">
        <v>0</v>
      </c>
      <c r="I563" s="70">
        <f t="shared" si="11"/>
        <v>0</v>
      </c>
    </row>
    <row r="564" spans="1:9" x14ac:dyDescent="0.2">
      <c r="A564" s="64" t="s">
        <v>779</v>
      </c>
      <c r="B564" s="77" t="s">
        <v>1661</v>
      </c>
      <c r="C564" s="77"/>
      <c r="D564" s="77" t="s">
        <v>1609</v>
      </c>
      <c r="E564" s="67"/>
      <c r="F564" s="67"/>
      <c r="I564" s="70">
        <f t="shared" si="11"/>
        <v>0</v>
      </c>
    </row>
    <row r="565" spans="1:9" x14ac:dyDescent="0.2">
      <c r="A565" s="116" t="s">
        <v>785</v>
      </c>
      <c r="B565" s="117" t="s">
        <v>1662</v>
      </c>
      <c r="C565" s="89"/>
      <c r="D565" s="89" t="s">
        <v>1663</v>
      </c>
      <c r="E565" s="67">
        <v>177432.75</v>
      </c>
      <c r="F565" s="67">
        <v>177421.93</v>
      </c>
      <c r="G565" s="70">
        <v>1283196.6399999999</v>
      </c>
      <c r="H565" s="70">
        <v>20951.88</v>
      </c>
      <c r="I565" s="70">
        <f t="shared" si="11"/>
        <v>1304148.5199999998</v>
      </c>
    </row>
    <row r="566" spans="1:9" x14ac:dyDescent="0.2">
      <c r="A566" s="64" t="s">
        <v>779</v>
      </c>
      <c r="B566" s="77" t="s">
        <v>1664</v>
      </c>
      <c r="C566" s="77"/>
      <c r="D566" s="77" t="s">
        <v>1663</v>
      </c>
      <c r="E566" s="67"/>
      <c r="F566" s="67"/>
      <c r="I566" s="70">
        <f t="shared" si="11"/>
        <v>0</v>
      </c>
    </row>
    <row r="567" spans="1:9" x14ac:dyDescent="0.2">
      <c r="A567" s="101" t="s">
        <v>785</v>
      </c>
      <c r="B567" s="100" t="s">
        <v>1665</v>
      </c>
      <c r="C567" s="100"/>
      <c r="D567" s="100" t="s">
        <v>1150</v>
      </c>
      <c r="E567" s="67">
        <v>1007.84</v>
      </c>
      <c r="F567" s="67">
        <v>1007.84</v>
      </c>
      <c r="G567" s="70">
        <v>7465.5</v>
      </c>
      <c r="I567" s="70">
        <f t="shared" si="11"/>
        <v>7465.5</v>
      </c>
    </row>
    <row r="568" spans="1:9" x14ac:dyDescent="0.2">
      <c r="A568" s="101" t="s">
        <v>785</v>
      </c>
      <c r="B568" s="100" t="s">
        <v>1666</v>
      </c>
      <c r="C568" s="100"/>
      <c r="D568" s="100" t="s">
        <v>912</v>
      </c>
      <c r="E568" s="67">
        <v>166.32</v>
      </c>
      <c r="F568" s="67">
        <v>166.32</v>
      </c>
      <c r="G568" s="70">
        <v>1232</v>
      </c>
      <c r="I568" s="70">
        <f t="shared" si="11"/>
        <v>1232</v>
      </c>
    </row>
    <row r="569" spans="1:9" x14ac:dyDescent="0.2">
      <c r="A569" s="93" t="s">
        <v>782</v>
      </c>
      <c r="B569" s="94" t="s">
        <v>1667</v>
      </c>
      <c r="C569" s="94"/>
      <c r="D569" s="94" t="s">
        <v>226</v>
      </c>
      <c r="E569" s="67">
        <v>6.13</v>
      </c>
      <c r="F569" s="67">
        <v>6.13</v>
      </c>
      <c r="G569" s="70">
        <v>45.42</v>
      </c>
      <c r="I569" s="70">
        <f t="shared" si="11"/>
        <v>45.42</v>
      </c>
    </row>
    <row r="570" spans="1:9" x14ac:dyDescent="0.2">
      <c r="A570" s="93" t="s">
        <v>785</v>
      </c>
      <c r="B570" s="94" t="s">
        <v>1668</v>
      </c>
      <c r="C570" s="94" t="s">
        <v>1669</v>
      </c>
      <c r="D570" s="94" t="s">
        <v>1125</v>
      </c>
      <c r="E570" s="67">
        <v>0</v>
      </c>
      <c r="F570" s="67">
        <v>0</v>
      </c>
      <c r="G570" s="70">
        <v>0</v>
      </c>
      <c r="I570" s="70">
        <f t="shared" si="11"/>
        <v>0</v>
      </c>
    </row>
    <row r="571" spans="1:9" x14ac:dyDescent="0.2">
      <c r="A571" s="86" t="s">
        <v>779</v>
      </c>
      <c r="B571" s="95" t="s">
        <v>1670</v>
      </c>
      <c r="C571" s="94" t="s">
        <v>1669</v>
      </c>
      <c r="D571" s="95" t="s">
        <v>1125</v>
      </c>
      <c r="E571" s="67"/>
      <c r="F571" s="67"/>
      <c r="I571" s="70">
        <f t="shared" si="11"/>
        <v>0</v>
      </c>
    </row>
    <row r="572" spans="1:9" x14ac:dyDescent="0.2">
      <c r="A572" s="101" t="s">
        <v>785</v>
      </c>
      <c r="B572" s="100" t="s">
        <v>1671</v>
      </c>
      <c r="C572" s="100"/>
      <c r="D572" s="100" t="s">
        <v>1672</v>
      </c>
      <c r="E572" s="67">
        <v>85.05</v>
      </c>
      <c r="F572" s="67">
        <v>85.05</v>
      </c>
      <c r="G572" s="70">
        <v>630</v>
      </c>
      <c r="I572" s="70">
        <f t="shared" si="11"/>
        <v>630</v>
      </c>
    </row>
    <row r="573" spans="1:9" x14ac:dyDescent="0.2">
      <c r="A573" s="93" t="s">
        <v>1464</v>
      </c>
      <c r="B573" s="94" t="s">
        <v>1673</v>
      </c>
      <c r="C573" s="100"/>
      <c r="D573" s="94" t="s">
        <v>1674</v>
      </c>
      <c r="E573" s="67"/>
      <c r="F573" s="67"/>
      <c r="I573" s="70">
        <f t="shared" si="11"/>
        <v>0</v>
      </c>
    </row>
    <row r="574" spans="1:9" x14ac:dyDescent="0.2">
      <c r="A574" s="118" t="s">
        <v>785</v>
      </c>
      <c r="B574" s="119" t="s">
        <v>1675</v>
      </c>
      <c r="C574" s="119"/>
      <c r="D574" s="119" t="s">
        <v>258</v>
      </c>
      <c r="E574" s="67"/>
      <c r="F574" s="67"/>
      <c r="I574" s="70">
        <f t="shared" si="11"/>
        <v>0</v>
      </c>
    </row>
    <row r="575" spans="1:9" x14ac:dyDescent="0.2">
      <c r="A575" s="92" t="s">
        <v>779</v>
      </c>
      <c r="B575" s="87" t="s">
        <v>1676</v>
      </c>
      <c r="C575" s="87"/>
      <c r="D575" s="87" t="s">
        <v>258</v>
      </c>
      <c r="E575" s="67"/>
      <c r="F575" s="67"/>
      <c r="I575" s="70">
        <f t="shared" si="11"/>
        <v>0</v>
      </c>
    </row>
    <row r="576" spans="1:9" x14ac:dyDescent="0.2">
      <c r="A576" s="63" t="s">
        <v>785</v>
      </c>
      <c r="B576" s="89" t="s">
        <v>1677</v>
      </c>
      <c r="C576" s="89"/>
      <c r="D576" s="89" t="s">
        <v>789</v>
      </c>
      <c r="E576" s="67">
        <v>0</v>
      </c>
      <c r="F576" s="67">
        <v>0</v>
      </c>
      <c r="G576" s="70">
        <v>0</v>
      </c>
      <c r="I576" s="70">
        <f t="shared" si="11"/>
        <v>0</v>
      </c>
    </row>
    <row r="577" spans="1:9" x14ac:dyDescent="0.2">
      <c r="A577" s="63" t="s">
        <v>785</v>
      </c>
      <c r="B577" s="89" t="s">
        <v>1678</v>
      </c>
      <c r="C577" s="89" t="s">
        <v>1679</v>
      </c>
      <c r="D577" s="89" t="s">
        <v>828</v>
      </c>
      <c r="E577" s="67">
        <v>0</v>
      </c>
      <c r="F577" s="67">
        <v>0</v>
      </c>
      <c r="G577" s="70">
        <v>0</v>
      </c>
      <c r="I577" s="70">
        <f t="shared" si="11"/>
        <v>0</v>
      </c>
    </row>
    <row r="578" spans="1:9" x14ac:dyDescent="0.2">
      <c r="A578" s="79" t="s">
        <v>785</v>
      </c>
      <c r="B578" s="80" t="s">
        <v>1680</v>
      </c>
      <c r="C578" s="80" t="s">
        <v>1681</v>
      </c>
      <c r="D578" s="80" t="s">
        <v>1682</v>
      </c>
      <c r="E578" s="67">
        <v>0</v>
      </c>
      <c r="F578" s="67">
        <v>0</v>
      </c>
      <c r="G578" s="70">
        <v>0</v>
      </c>
      <c r="I578" s="70">
        <f t="shared" si="11"/>
        <v>0</v>
      </c>
    </row>
    <row r="579" spans="1:9" x14ac:dyDescent="0.2">
      <c r="A579" s="79" t="s">
        <v>785</v>
      </c>
      <c r="B579" s="80" t="s">
        <v>1683</v>
      </c>
      <c r="C579" s="89"/>
      <c r="D579" s="80" t="s">
        <v>791</v>
      </c>
      <c r="E579" s="67">
        <v>0</v>
      </c>
      <c r="F579" s="67">
        <v>0</v>
      </c>
      <c r="G579" s="70">
        <v>0</v>
      </c>
      <c r="I579" s="70">
        <f t="shared" si="11"/>
        <v>0</v>
      </c>
    </row>
    <row r="580" spans="1:9" x14ac:dyDescent="0.2">
      <c r="A580" s="64" t="s">
        <v>779</v>
      </c>
      <c r="B580" s="77" t="s">
        <v>1684</v>
      </c>
      <c r="C580" s="77"/>
      <c r="D580" s="77" t="s">
        <v>791</v>
      </c>
      <c r="E580" s="67"/>
      <c r="F580" s="67"/>
      <c r="I580" s="70">
        <f t="shared" si="11"/>
        <v>0</v>
      </c>
    </row>
    <row r="581" spans="1:9" x14ac:dyDescent="0.2">
      <c r="A581" s="79" t="s">
        <v>785</v>
      </c>
      <c r="B581" s="80" t="s">
        <v>1685</v>
      </c>
      <c r="C581" s="80" t="s">
        <v>1686</v>
      </c>
      <c r="D581" s="80" t="s">
        <v>986</v>
      </c>
      <c r="E581" s="67">
        <v>61.76</v>
      </c>
      <c r="F581" s="67">
        <v>61.16</v>
      </c>
      <c r="G581" s="70">
        <v>453</v>
      </c>
      <c r="I581" s="70">
        <f t="shared" si="11"/>
        <v>453</v>
      </c>
    </row>
    <row r="582" spans="1:9" x14ac:dyDescent="0.2">
      <c r="A582" s="63" t="s">
        <v>785</v>
      </c>
      <c r="B582" s="89" t="s">
        <v>1687</v>
      </c>
      <c r="C582" s="89"/>
      <c r="D582" s="89" t="s">
        <v>940</v>
      </c>
      <c r="E582" s="67">
        <v>6915.08</v>
      </c>
      <c r="F582" s="67">
        <v>7043.83</v>
      </c>
      <c r="G582" s="70">
        <v>52176.544999999998</v>
      </c>
      <c r="I582" s="70">
        <f t="shared" si="11"/>
        <v>52176.544999999998</v>
      </c>
    </row>
    <row r="583" spans="1:9" ht="13.5" customHeight="1" x14ac:dyDescent="0.2">
      <c r="A583" s="64" t="s">
        <v>779</v>
      </c>
      <c r="B583" s="77" t="s">
        <v>1688</v>
      </c>
      <c r="C583" s="77"/>
      <c r="D583" s="77" t="s">
        <v>1357</v>
      </c>
      <c r="E583" s="67"/>
      <c r="F583" s="67"/>
      <c r="I583" s="70">
        <f t="shared" si="11"/>
        <v>0</v>
      </c>
    </row>
    <row r="584" spans="1:9" ht="13.5" customHeight="1" x14ac:dyDescent="0.2">
      <c r="A584" s="79" t="s">
        <v>785</v>
      </c>
      <c r="B584" s="80" t="s">
        <v>1689</v>
      </c>
      <c r="C584" s="80" t="s">
        <v>1690</v>
      </c>
      <c r="D584" s="80" t="s">
        <v>853</v>
      </c>
      <c r="E584" s="67">
        <v>0</v>
      </c>
      <c r="F584" s="67">
        <v>0</v>
      </c>
      <c r="G584" s="70">
        <v>0</v>
      </c>
      <c r="I584" s="70">
        <f t="shared" si="11"/>
        <v>0</v>
      </c>
    </row>
    <row r="585" spans="1:9" ht="13.5" customHeight="1" x14ac:dyDescent="0.2">
      <c r="A585" s="64" t="s">
        <v>779</v>
      </c>
      <c r="B585" s="77" t="s">
        <v>1691</v>
      </c>
      <c r="C585" s="80" t="s">
        <v>1690</v>
      </c>
      <c r="D585" s="77" t="s">
        <v>853</v>
      </c>
      <c r="E585" s="67"/>
      <c r="F585" s="67"/>
      <c r="I585" s="70">
        <f t="shared" si="11"/>
        <v>0</v>
      </c>
    </row>
    <row r="586" spans="1:9" x14ac:dyDescent="0.2">
      <c r="A586" s="86" t="s">
        <v>779</v>
      </c>
      <c r="B586" s="95" t="s">
        <v>1692</v>
      </c>
      <c r="C586" s="95"/>
      <c r="D586" s="95" t="s">
        <v>1263</v>
      </c>
      <c r="E586" s="67"/>
      <c r="F586" s="67"/>
      <c r="I586" s="70">
        <f t="shared" si="11"/>
        <v>0</v>
      </c>
    </row>
    <row r="587" spans="1:9" x14ac:dyDescent="0.2">
      <c r="A587" s="92" t="s">
        <v>779</v>
      </c>
      <c r="B587" s="87" t="s">
        <v>1693</v>
      </c>
      <c r="C587" s="95"/>
      <c r="D587" s="95" t="s">
        <v>912</v>
      </c>
      <c r="E587" s="67"/>
      <c r="F587" s="67"/>
      <c r="I587" s="70">
        <f t="shared" si="11"/>
        <v>0</v>
      </c>
    </row>
    <row r="588" spans="1:9" x14ac:dyDescent="0.2">
      <c r="A588" s="90" t="s">
        <v>785</v>
      </c>
      <c r="B588" s="91" t="s">
        <v>1694</v>
      </c>
      <c r="C588" s="89"/>
      <c r="D588" s="89" t="s">
        <v>1695</v>
      </c>
      <c r="E588" s="67">
        <v>20.65</v>
      </c>
      <c r="F588" s="67">
        <v>20.65</v>
      </c>
      <c r="G588" s="70">
        <v>153</v>
      </c>
      <c r="I588" s="70">
        <f t="shared" si="11"/>
        <v>153</v>
      </c>
    </row>
    <row r="589" spans="1:9" x14ac:dyDescent="0.2">
      <c r="A589" s="84" t="s">
        <v>785</v>
      </c>
      <c r="B589" s="85" t="s">
        <v>1696</v>
      </c>
      <c r="C589" s="89"/>
      <c r="D589" s="80" t="s">
        <v>1609</v>
      </c>
      <c r="E589" s="67">
        <v>0</v>
      </c>
      <c r="F589" s="67">
        <v>0</v>
      </c>
      <c r="G589" s="70">
        <v>0</v>
      </c>
      <c r="I589" s="70">
        <f t="shared" si="11"/>
        <v>0</v>
      </c>
    </row>
    <row r="590" spans="1:9" x14ac:dyDescent="0.2">
      <c r="A590" s="82" t="s">
        <v>779</v>
      </c>
      <c r="B590" s="83" t="s">
        <v>1697</v>
      </c>
      <c r="C590" s="77"/>
      <c r="D590" s="77" t="s">
        <v>1609</v>
      </c>
      <c r="E590" s="67"/>
      <c r="F590" s="67"/>
      <c r="I590" s="70">
        <f t="shared" si="11"/>
        <v>0</v>
      </c>
    </row>
    <row r="591" spans="1:9" x14ac:dyDescent="0.2">
      <c r="A591" s="84" t="s">
        <v>785</v>
      </c>
      <c r="B591" s="85" t="s">
        <v>1698</v>
      </c>
      <c r="C591" s="85"/>
      <c r="D591" s="85" t="s">
        <v>1699</v>
      </c>
      <c r="E591" s="67"/>
      <c r="F591" s="67"/>
      <c r="I591" s="70">
        <f t="shared" si="11"/>
        <v>0</v>
      </c>
    </row>
    <row r="592" spans="1:9" x14ac:dyDescent="0.2">
      <c r="A592" s="63" t="s">
        <v>782</v>
      </c>
      <c r="B592" s="89" t="s">
        <v>1700</v>
      </c>
      <c r="C592" s="89" t="s">
        <v>1701</v>
      </c>
      <c r="D592" s="89" t="s">
        <v>236</v>
      </c>
      <c r="E592" s="67">
        <f>2918.77-1.82</f>
        <v>2916.95</v>
      </c>
      <c r="F592" s="67">
        <v>2916.95</v>
      </c>
      <c r="G592" s="70">
        <f>21466.8-13.5</f>
        <v>21453.3</v>
      </c>
      <c r="H592" s="70">
        <v>103.77</v>
      </c>
      <c r="I592" s="70">
        <f t="shared" si="11"/>
        <v>21557.07</v>
      </c>
    </row>
    <row r="593" spans="1:9" x14ac:dyDescent="0.2">
      <c r="A593" s="64" t="s">
        <v>779</v>
      </c>
      <c r="B593" s="77" t="s">
        <v>1702</v>
      </c>
      <c r="C593" s="80" t="s">
        <v>1701</v>
      </c>
      <c r="D593" s="77" t="s">
        <v>236</v>
      </c>
      <c r="E593" s="67">
        <v>1.82</v>
      </c>
      <c r="F593" s="67">
        <v>1.82</v>
      </c>
      <c r="G593" s="70">
        <v>13.5</v>
      </c>
      <c r="I593" s="70">
        <f t="shared" si="11"/>
        <v>13.5</v>
      </c>
    </row>
    <row r="594" spans="1:9" x14ac:dyDescent="0.2">
      <c r="A594" s="79" t="s">
        <v>785</v>
      </c>
      <c r="B594" s="80" t="s">
        <v>1703</v>
      </c>
      <c r="C594" s="80"/>
      <c r="D594" s="80" t="s">
        <v>993</v>
      </c>
      <c r="E594" s="67">
        <v>0</v>
      </c>
      <c r="F594" s="67">
        <v>0</v>
      </c>
      <c r="G594" s="70">
        <v>0</v>
      </c>
      <c r="I594" s="70">
        <f t="shared" si="11"/>
        <v>0</v>
      </c>
    </row>
    <row r="595" spans="1:9" x14ac:dyDescent="0.2">
      <c r="A595" s="64" t="s">
        <v>779</v>
      </c>
      <c r="B595" s="77" t="s">
        <v>1704</v>
      </c>
      <c r="C595" s="77"/>
      <c r="D595" s="77" t="s">
        <v>993</v>
      </c>
      <c r="E595" s="67"/>
      <c r="F595" s="67"/>
      <c r="I595" s="70">
        <f t="shared" si="11"/>
        <v>0</v>
      </c>
    </row>
    <row r="596" spans="1:9" x14ac:dyDescent="0.2">
      <c r="A596" s="84" t="s">
        <v>785</v>
      </c>
      <c r="B596" s="85" t="s">
        <v>1705</v>
      </c>
      <c r="C596" s="85"/>
      <c r="D596" s="85" t="s">
        <v>1150</v>
      </c>
      <c r="E596" s="67"/>
      <c r="F596" s="67"/>
      <c r="I596" s="70">
        <f t="shared" si="11"/>
        <v>0</v>
      </c>
    </row>
    <row r="597" spans="1:9" x14ac:dyDescent="0.2">
      <c r="A597" s="63" t="s">
        <v>785</v>
      </c>
      <c r="B597" s="89" t="s">
        <v>1706</v>
      </c>
      <c r="C597" s="89"/>
      <c r="D597" s="89" t="s">
        <v>1707</v>
      </c>
      <c r="E597" s="67">
        <v>41.31</v>
      </c>
      <c r="F597" s="67">
        <v>41.31</v>
      </c>
      <c r="G597" s="70">
        <v>306</v>
      </c>
      <c r="I597" s="70">
        <f t="shared" si="11"/>
        <v>306</v>
      </c>
    </row>
    <row r="598" spans="1:9" x14ac:dyDescent="0.2">
      <c r="A598" s="101" t="s">
        <v>785</v>
      </c>
      <c r="B598" s="100" t="s">
        <v>1708</v>
      </c>
      <c r="C598" s="100"/>
      <c r="D598" s="100" t="s">
        <v>902</v>
      </c>
      <c r="E598" s="67">
        <v>25.52</v>
      </c>
      <c r="F598" s="67">
        <v>25.52</v>
      </c>
      <c r="G598" s="70">
        <v>189</v>
      </c>
      <c r="I598" s="70">
        <f t="shared" si="11"/>
        <v>189</v>
      </c>
    </row>
    <row r="599" spans="1:9" x14ac:dyDescent="0.2">
      <c r="A599" s="86" t="s">
        <v>779</v>
      </c>
      <c r="B599" s="95" t="s">
        <v>1709</v>
      </c>
      <c r="C599" s="95"/>
      <c r="D599" s="95" t="s">
        <v>853</v>
      </c>
      <c r="E599" s="67"/>
      <c r="F599" s="67"/>
      <c r="I599" s="70">
        <f t="shared" si="11"/>
        <v>0</v>
      </c>
    </row>
    <row r="600" spans="1:9" x14ac:dyDescent="0.2">
      <c r="A600" s="86" t="s">
        <v>779</v>
      </c>
      <c r="B600" s="95" t="s">
        <v>1710</v>
      </c>
      <c r="C600" s="94" t="s">
        <v>1711</v>
      </c>
      <c r="D600" s="95" t="s">
        <v>817</v>
      </c>
      <c r="E600" s="67"/>
      <c r="F600" s="67"/>
      <c r="I600" s="70">
        <f t="shared" si="11"/>
        <v>0</v>
      </c>
    </row>
    <row r="601" spans="1:9" x14ac:dyDescent="0.2">
      <c r="A601" s="92" t="s">
        <v>779</v>
      </c>
      <c r="B601" s="87" t="s">
        <v>1712</v>
      </c>
      <c r="C601" s="94" t="s">
        <v>1713</v>
      </c>
      <c r="D601" s="95" t="s">
        <v>877</v>
      </c>
      <c r="E601" s="67"/>
      <c r="F601" s="67"/>
      <c r="I601" s="70">
        <f t="shared" si="11"/>
        <v>0</v>
      </c>
    </row>
    <row r="602" spans="1:9" x14ac:dyDescent="0.2">
      <c r="A602" s="96" t="s">
        <v>785</v>
      </c>
      <c r="B602" s="97" t="s">
        <v>1714</v>
      </c>
      <c r="C602" s="94"/>
      <c r="D602" s="94" t="s">
        <v>791</v>
      </c>
      <c r="E602" s="67">
        <v>0</v>
      </c>
      <c r="F602" s="67">
        <v>0</v>
      </c>
      <c r="G602" s="70">
        <v>0</v>
      </c>
      <c r="I602" s="70">
        <f t="shared" si="11"/>
        <v>0</v>
      </c>
    </row>
    <row r="603" spans="1:9" x14ac:dyDescent="0.2">
      <c r="A603" s="109" t="s">
        <v>782</v>
      </c>
      <c r="B603" s="88" t="s">
        <v>1715</v>
      </c>
      <c r="C603" s="88"/>
      <c r="D603" s="88" t="s">
        <v>243</v>
      </c>
      <c r="E603" s="67">
        <v>0</v>
      </c>
      <c r="F603" s="67">
        <v>0</v>
      </c>
      <c r="G603" s="70">
        <v>0</v>
      </c>
      <c r="I603" s="70">
        <f t="shared" si="11"/>
        <v>0</v>
      </c>
    </row>
    <row r="604" spans="1:9" x14ac:dyDescent="0.2">
      <c r="A604" s="93" t="s">
        <v>782</v>
      </c>
      <c r="B604" s="94" t="s">
        <v>1716</v>
      </c>
      <c r="C604" s="94" t="s">
        <v>1717</v>
      </c>
      <c r="D604" s="94" t="s">
        <v>1718</v>
      </c>
      <c r="E604" s="67">
        <v>18.350000000000001</v>
      </c>
      <c r="F604" s="67">
        <v>18.350000000000001</v>
      </c>
      <c r="G604" s="70">
        <v>135.9</v>
      </c>
      <c r="I604" s="70">
        <f t="shared" si="11"/>
        <v>135.9</v>
      </c>
    </row>
    <row r="605" spans="1:9" x14ac:dyDescent="0.2">
      <c r="A605" s="109" t="s">
        <v>785</v>
      </c>
      <c r="B605" s="88" t="s">
        <v>1719</v>
      </c>
      <c r="C605" s="94"/>
      <c r="D605" s="94" t="s">
        <v>799</v>
      </c>
      <c r="E605" s="67">
        <v>232.67</v>
      </c>
      <c r="F605" s="67">
        <v>232.67</v>
      </c>
      <c r="G605" s="70">
        <v>1723.5</v>
      </c>
      <c r="I605" s="70">
        <f t="shared" si="11"/>
        <v>1723.5</v>
      </c>
    </row>
    <row r="606" spans="1:9" x14ac:dyDescent="0.2">
      <c r="A606" s="101" t="s">
        <v>785</v>
      </c>
      <c r="B606" s="100" t="s">
        <v>1720</v>
      </c>
      <c r="C606" s="100"/>
      <c r="D606" s="100" t="s">
        <v>305</v>
      </c>
      <c r="E606" s="67">
        <v>0</v>
      </c>
      <c r="F606" s="67">
        <v>0</v>
      </c>
      <c r="G606" s="70">
        <v>0</v>
      </c>
      <c r="I606" s="70">
        <f t="shared" si="11"/>
        <v>0</v>
      </c>
    </row>
    <row r="607" spans="1:9" x14ac:dyDescent="0.2">
      <c r="A607" s="101" t="s">
        <v>785</v>
      </c>
      <c r="B607" s="100" t="s">
        <v>1721</v>
      </c>
      <c r="C607" s="100"/>
      <c r="D607" s="100" t="s">
        <v>1308</v>
      </c>
      <c r="E607" s="67">
        <v>68.040000000000006</v>
      </c>
      <c r="F607" s="67">
        <v>68.040000000000006</v>
      </c>
      <c r="G607" s="70">
        <v>504</v>
      </c>
      <c r="I607" s="70">
        <f t="shared" si="11"/>
        <v>504</v>
      </c>
    </row>
    <row r="608" spans="1:9" x14ac:dyDescent="0.2">
      <c r="A608" s="93" t="s">
        <v>782</v>
      </c>
      <c r="B608" s="94" t="s">
        <v>1722</v>
      </c>
      <c r="C608" s="94" t="s">
        <v>1723</v>
      </c>
      <c r="D608" s="94" t="s">
        <v>1724</v>
      </c>
      <c r="E608" s="67">
        <v>107.63</v>
      </c>
      <c r="F608" s="67">
        <v>107.63</v>
      </c>
      <c r="G608" s="70">
        <v>797.27</v>
      </c>
      <c r="I608" s="70">
        <f t="shared" si="11"/>
        <v>797.27</v>
      </c>
    </row>
    <row r="609" spans="1:9" x14ac:dyDescent="0.2">
      <c r="A609" s="86" t="s">
        <v>779</v>
      </c>
      <c r="B609" s="95" t="s">
        <v>1725</v>
      </c>
      <c r="C609" s="94" t="s">
        <v>1723</v>
      </c>
      <c r="D609" s="95" t="s">
        <v>1724</v>
      </c>
      <c r="E609" s="67"/>
      <c r="F609" s="67"/>
      <c r="I609" s="70">
        <f t="shared" si="11"/>
        <v>0</v>
      </c>
    </row>
    <row r="610" spans="1:9" x14ac:dyDescent="0.2">
      <c r="A610" s="93" t="s">
        <v>785</v>
      </c>
      <c r="B610" s="94" t="s">
        <v>1726</v>
      </c>
      <c r="C610" s="100"/>
      <c r="D610" s="94" t="s">
        <v>1727</v>
      </c>
      <c r="E610" s="67">
        <v>509.69</v>
      </c>
      <c r="F610" s="67">
        <v>509.69</v>
      </c>
      <c r="G610" s="70">
        <v>3775.5</v>
      </c>
      <c r="I610" s="70">
        <f t="shared" si="11"/>
        <v>3775.5</v>
      </c>
    </row>
    <row r="611" spans="1:9" x14ac:dyDescent="0.2">
      <c r="A611" s="79" t="s">
        <v>785</v>
      </c>
      <c r="B611" s="80" t="s">
        <v>1728</v>
      </c>
      <c r="C611" s="80"/>
      <c r="D611" s="80" t="s">
        <v>1729</v>
      </c>
      <c r="E611" s="67">
        <v>83.84</v>
      </c>
      <c r="F611" s="67">
        <v>83.84</v>
      </c>
      <c r="G611" s="70">
        <v>621</v>
      </c>
      <c r="I611" s="70">
        <f t="shared" si="11"/>
        <v>621</v>
      </c>
    </row>
    <row r="612" spans="1:9" x14ac:dyDescent="0.2">
      <c r="A612" s="63" t="s">
        <v>785</v>
      </c>
      <c r="B612" s="89" t="s">
        <v>1730</v>
      </c>
      <c r="C612" s="89"/>
      <c r="D612" s="89" t="s">
        <v>1731</v>
      </c>
      <c r="E612" s="67">
        <v>0</v>
      </c>
      <c r="F612" s="67">
        <f>E612</f>
        <v>0</v>
      </c>
      <c r="G612" s="70">
        <v>0</v>
      </c>
      <c r="I612" s="70">
        <f t="shared" si="11"/>
        <v>0</v>
      </c>
    </row>
    <row r="613" spans="1:9" x14ac:dyDescent="0.2">
      <c r="A613" s="64" t="s">
        <v>779</v>
      </c>
      <c r="B613" s="77" t="s">
        <v>1732</v>
      </c>
      <c r="C613" s="77"/>
      <c r="D613" s="77" t="s">
        <v>1731</v>
      </c>
      <c r="E613" s="67"/>
      <c r="F613" s="67"/>
      <c r="I613" s="70">
        <f t="shared" si="11"/>
        <v>0</v>
      </c>
    </row>
    <row r="614" spans="1:9" x14ac:dyDescent="0.2">
      <c r="A614" s="79" t="s">
        <v>785</v>
      </c>
      <c r="B614" s="80" t="s">
        <v>1733</v>
      </c>
      <c r="C614" s="80"/>
      <c r="D614" s="80" t="s">
        <v>1011</v>
      </c>
      <c r="E614" s="67">
        <v>0</v>
      </c>
      <c r="F614" s="67">
        <v>0</v>
      </c>
      <c r="G614" s="70">
        <v>0</v>
      </c>
      <c r="I614" s="70">
        <f t="shared" si="11"/>
        <v>0</v>
      </c>
    </row>
    <row r="615" spans="1:9" x14ac:dyDescent="0.2">
      <c r="A615" s="112" t="s">
        <v>785</v>
      </c>
      <c r="B615" s="115" t="s">
        <v>1734</v>
      </c>
      <c r="C615" s="89"/>
      <c r="D615" s="89" t="s">
        <v>1735</v>
      </c>
      <c r="E615" s="67"/>
      <c r="F615" s="67"/>
      <c r="I615" s="70">
        <f t="shared" si="11"/>
        <v>0</v>
      </c>
    </row>
    <row r="616" spans="1:9" x14ac:dyDescent="0.2">
      <c r="A616" s="79" t="s">
        <v>785</v>
      </c>
      <c r="B616" s="80" t="s">
        <v>1736</v>
      </c>
      <c r="C616" s="80" t="s">
        <v>1737</v>
      </c>
      <c r="D616" s="80" t="s">
        <v>667</v>
      </c>
      <c r="E616" s="67">
        <v>0</v>
      </c>
      <c r="F616" s="67">
        <v>0</v>
      </c>
      <c r="G616" s="70">
        <v>0</v>
      </c>
      <c r="I616" s="70">
        <f t="shared" si="11"/>
        <v>0</v>
      </c>
    </row>
    <row r="617" spans="1:9" x14ac:dyDescent="0.2">
      <c r="A617" s="64" t="s">
        <v>779</v>
      </c>
      <c r="B617" s="77" t="s">
        <v>1738</v>
      </c>
      <c r="C617" s="80" t="s">
        <v>1739</v>
      </c>
      <c r="D617" s="77" t="s">
        <v>983</v>
      </c>
      <c r="E617" s="67">
        <v>0</v>
      </c>
      <c r="F617" s="67">
        <v>0</v>
      </c>
      <c r="G617" s="70">
        <v>0</v>
      </c>
      <c r="I617" s="70">
        <f t="shared" si="11"/>
        <v>0</v>
      </c>
    </row>
    <row r="618" spans="1:9" x14ac:dyDescent="0.2">
      <c r="A618" s="84" t="s">
        <v>782</v>
      </c>
      <c r="B618" s="85" t="s">
        <v>1740</v>
      </c>
      <c r="C618" s="80"/>
      <c r="D618" s="80" t="s">
        <v>1639</v>
      </c>
      <c r="E618" s="67">
        <v>0</v>
      </c>
      <c r="F618" s="67">
        <v>0</v>
      </c>
      <c r="G618" s="70">
        <v>0</v>
      </c>
      <c r="I618" s="70">
        <f t="shared" si="11"/>
        <v>0</v>
      </c>
    </row>
    <row r="619" spans="1:9" x14ac:dyDescent="0.2">
      <c r="A619" s="82" t="s">
        <v>779</v>
      </c>
      <c r="B619" s="83" t="s">
        <v>1741</v>
      </c>
      <c r="C619" s="77"/>
      <c r="D619" s="77" t="s">
        <v>791</v>
      </c>
      <c r="E619" s="67"/>
      <c r="F619" s="67"/>
      <c r="I619" s="70">
        <f t="shared" si="11"/>
        <v>0</v>
      </c>
    </row>
    <row r="620" spans="1:9" x14ac:dyDescent="0.2">
      <c r="A620" s="120" t="s">
        <v>785</v>
      </c>
      <c r="B620" s="121" t="s">
        <v>1742</v>
      </c>
      <c r="C620" s="121"/>
      <c r="D620" s="121" t="s">
        <v>1743</v>
      </c>
      <c r="E620" s="67">
        <v>54.07</v>
      </c>
      <c r="F620" s="67">
        <v>54.07</v>
      </c>
      <c r="G620" s="70">
        <v>400.5</v>
      </c>
      <c r="I620" s="70">
        <f t="shared" si="11"/>
        <v>400.5</v>
      </c>
    </row>
    <row r="621" spans="1:9" x14ac:dyDescent="0.2">
      <c r="A621" s="64" t="s">
        <v>779</v>
      </c>
      <c r="B621" s="77" t="s">
        <v>1744</v>
      </c>
      <c r="C621" s="77"/>
      <c r="D621" s="77" t="s">
        <v>942</v>
      </c>
      <c r="E621" s="67"/>
      <c r="F621" s="67"/>
      <c r="I621" s="70">
        <f t="shared" si="11"/>
        <v>0</v>
      </c>
    </row>
    <row r="622" spans="1:9" x14ac:dyDescent="0.2">
      <c r="A622" s="64" t="s">
        <v>779</v>
      </c>
      <c r="B622" s="77" t="s">
        <v>1745</v>
      </c>
      <c r="C622" s="80" t="s">
        <v>1746</v>
      </c>
      <c r="D622" s="77" t="s">
        <v>817</v>
      </c>
      <c r="E622" s="67">
        <v>0.51</v>
      </c>
      <c r="F622" s="67">
        <v>0.51</v>
      </c>
      <c r="G622" s="70">
        <v>3.75</v>
      </c>
      <c r="I622" s="70">
        <f t="shared" si="11"/>
        <v>3.75</v>
      </c>
    </row>
    <row r="623" spans="1:9" x14ac:dyDescent="0.2">
      <c r="A623" s="105" t="s">
        <v>785</v>
      </c>
      <c r="B623" s="106" t="s">
        <v>1747</v>
      </c>
      <c r="C623" s="80" t="s">
        <v>1748</v>
      </c>
      <c r="D623" s="80" t="s">
        <v>1263</v>
      </c>
      <c r="E623" s="67"/>
      <c r="F623" s="67"/>
      <c r="I623" s="70">
        <f t="shared" si="11"/>
        <v>0</v>
      </c>
    </row>
    <row r="624" spans="1:9" x14ac:dyDescent="0.2">
      <c r="A624" s="82" t="s">
        <v>779</v>
      </c>
      <c r="B624" s="83" t="s">
        <v>1749</v>
      </c>
      <c r="C624" s="85" t="s">
        <v>1750</v>
      </c>
      <c r="D624" s="83" t="s">
        <v>1751</v>
      </c>
      <c r="E624" s="67"/>
      <c r="F624" s="67"/>
      <c r="I624" s="70">
        <f t="shared" si="11"/>
        <v>0</v>
      </c>
    </row>
    <row r="625" spans="1:9" x14ac:dyDescent="0.2">
      <c r="A625" s="64" t="s">
        <v>779</v>
      </c>
      <c r="B625" s="77" t="s">
        <v>1752</v>
      </c>
      <c r="C625" s="80"/>
      <c r="D625" s="77" t="s">
        <v>791</v>
      </c>
      <c r="E625" s="67"/>
      <c r="F625" s="67"/>
      <c r="I625" s="70">
        <f t="shared" si="11"/>
        <v>0</v>
      </c>
    </row>
    <row r="626" spans="1:9" x14ac:dyDescent="0.2">
      <c r="A626" s="79" t="s">
        <v>785</v>
      </c>
      <c r="B626" s="80" t="s">
        <v>1753</v>
      </c>
      <c r="C626" s="80" t="s">
        <v>1754</v>
      </c>
      <c r="D626" s="80" t="s">
        <v>1009</v>
      </c>
      <c r="E626" s="67"/>
      <c r="F626" s="67"/>
      <c r="I626" s="70">
        <f t="shared" ref="I626:I689" si="12">SUM(G626:H626)</f>
        <v>0</v>
      </c>
    </row>
    <row r="627" spans="1:9" x14ac:dyDescent="0.2">
      <c r="A627" s="63" t="s">
        <v>1333</v>
      </c>
      <c r="B627" s="89" t="s">
        <v>1755</v>
      </c>
      <c r="C627" s="89"/>
      <c r="D627" s="89" t="s">
        <v>1472</v>
      </c>
      <c r="E627" s="67">
        <v>2684.49</v>
      </c>
      <c r="F627" s="67">
        <v>2684.49</v>
      </c>
      <c r="G627" s="70">
        <v>19649.59</v>
      </c>
      <c r="H627" s="70">
        <v>159</v>
      </c>
      <c r="I627" s="70">
        <f t="shared" si="12"/>
        <v>19808.59</v>
      </c>
    </row>
    <row r="628" spans="1:9" x14ac:dyDescent="0.2">
      <c r="A628" s="64" t="s">
        <v>779</v>
      </c>
      <c r="B628" s="77" t="s">
        <v>1756</v>
      </c>
      <c r="C628" s="77"/>
      <c r="D628" s="77" t="s">
        <v>1472</v>
      </c>
      <c r="E628" s="67">
        <v>13.42</v>
      </c>
      <c r="F628" s="67">
        <v>13.42</v>
      </c>
      <c r="G628" s="70">
        <v>99.38</v>
      </c>
      <c r="I628" s="70">
        <f t="shared" si="12"/>
        <v>99.38</v>
      </c>
    </row>
    <row r="629" spans="1:9" x14ac:dyDescent="0.2">
      <c r="A629" s="63" t="s">
        <v>785</v>
      </c>
      <c r="B629" s="89" t="s">
        <v>1757</v>
      </c>
      <c r="C629" s="89"/>
      <c r="D629" s="89" t="s">
        <v>817</v>
      </c>
      <c r="E629" s="67">
        <v>884.52</v>
      </c>
      <c r="F629" s="67">
        <v>884.52</v>
      </c>
      <c r="G629" s="70">
        <v>6552</v>
      </c>
      <c r="I629" s="70">
        <f t="shared" si="12"/>
        <v>6552</v>
      </c>
    </row>
    <row r="630" spans="1:9" x14ac:dyDescent="0.2">
      <c r="A630" s="64" t="s">
        <v>779</v>
      </c>
      <c r="B630" s="77" t="s">
        <v>1758</v>
      </c>
      <c r="C630" s="77"/>
      <c r="D630" s="77" t="s">
        <v>817</v>
      </c>
      <c r="E630" s="67"/>
      <c r="F630" s="67"/>
      <c r="I630" s="70">
        <f t="shared" si="12"/>
        <v>0</v>
      </c>
    </row>
    <row r="631" spans="1:9" x14ac:dyDescent="0.2">
      <c r="A631" s="79" t="s">
        <v>785</v>
      </c>
      <c r="B631" s="80" t="s">
        <v>1759</v>
      </c>
      <c r="C631" s="80"/>
      <c r="D631" s="80" t="s">
        <v>1198</v>
      </c>
      <c r="E631" s="67">
        <v>1421.48</v>
      </c>
      <c r="F631" s="67">
        <v>1421.48</v>
      </c>
      <c r="G631" s="70">
        <v>10529.5</v>
      </c>
      <c r="I631" s="70">
        <f t="shared" si="12"/>
        <v>10529.5</v>
      </c>
    </row>
    <row r="632" spans="1:9" x14ac:dyDescent="0.2">
      <c r="A632" s="64" t="s">
        <v>779</v>
      </c>
      <c r="B632" s="77" t="s">
        <v>1760</v>
      </c>
      <c r="C632" s="77"/>
      <c r="D632" s="77" t="s">
        <v>1198</v>
      </c>
      <c r="E632" s="67"/>
      <c r="F632" s="67"/>
      <c r="I632" s="70">
        <f t="shared" si="12"/>
        <v>0</v>
      </c>
    </row>
    <row r="633" spans="1:9" x14ac:dyDescent="0.2">
      <c r="A633" s="64" t="s">
        <v>779</v>
      </c>
      <c r="B633" s="77" t="s">
        <v>1761</v>
      </c>
      <c r="C633" s="77"/>
      <c r="D633" s="77" t="s">
        <v>1416</v>
      </c>
      <c r="E633" s="67"/>
      <c r="F633" s="67"/>
      <c r="I633" s="70">
        <f t="shared" si="12"/>
        <v>0</v>
      </c>
    </row>
    <row r="634" spans="1:9" x14ac:dyDescent="0.2">
      <c r="A634" s="64" t="s">
        <v>779</v>
      </c>
      <c r="B634" s="77" t="s">
        <v>1762</v>
      </c>
      <c r="C634" s="77"/>
      <c r="D634" s="77" t="s">
        <v>908</v>
      </c>
      <c r="E634" s="67"/>
      <c r="F634" s="67"/>
      <c r="I634" s="70">
        <f t="shared" si="12"/>
        <v>0</v>
      </c>
    </row>
    <row r="635" spans="1:9" x14ac:dyDescent="0.2">
      <c r="A635" s="79" t="s">
        <v>785</v>
      </c>
      <c r="B635" s="80" t="s">
        <v>1763</v>
      </c>
      <c r="C635" s="80"/>
      <c r="D635" s="80" t="s">
        <v>817</v>
      </c>
      <c r="E635" s="67">
        <v>0</v>
      </c>
      <c r="F635" s="67">
        <v>0</v>
      </c>
      <c r="G635" s="70">
        <v>0</v>
      </c>
      <c r="I635" s="70">
        <f t="shared" si="12"/>
        <v>0</v>
      </c>
    </row>
    <row r="636" spans="1:9" x14ac:dyDescent="0.2">
      <c r="A636" s="79" t="s">
        <v>785</v>
      </c>
      <c r="B636" s="80" t="s">
        <v>1764</v>
      </c>
      <c r="C636" s="80"/>
      <c r="D636" s="80" t="s">
        <v>824</v>
      </c>
      <c r="E636" s="67">
        <v>0</v>
      </c>
      <c r="F636" s="67">
        <v>0</v>
      </c>
      <c r="G636" s="70">
        <v>0</v>
      </c>
      <c r="I636" s="70">
        <f t="shared" si="12"/>
        <v>0</v>
      </c>
    </row>
    <row r="637" spans="1:9" x14ac:dyDescent="0.2">
      <c r="A637" s="64" t="s">
        <v>779</v>
      </c>
      <c r="B637" s="77" t="s">
        <v>1765</v>
      </c>
      <c r="C637" s="77"/>
      <c r="D637" s="77" t="s">
        <v>824</v>
      </c>
      <c r="E637" s="67"/>
      <c r="F637" s="67"/>
      <c r="I637" s="70">
        <f t="shared" si="12"/>
        <v>0</v>
      </c>
    </row>
    <row r="638" spans="1:9" x14ac:dyDescent="0.2">
      <c r="A638" s="105" t="s">
        <v>1766</v>
      </c>
      <c r="B638" s="106" t="s">
        <v>1767</v>
      </c>
      <c r="C638" s="80"/>
      <c r="D638" s="80" t="s">
        <v>1768</v>
      </c>
      <c r="E638" s="67">
        <v>0</v>
      </c>
      <c r="F638" s="67">
        <v>0</v>
      </c>
      <c r="G638" s="70">
        <v>0</v>
      </c>
      <c r="I638" s="70">
        <f t="shared" si="12"/>
        <v>0</v>
      </c>
    </row>
    <row r="639" spans="1:9" x14ac:dyDescent="0.2">
      <c r="A639" s="79" t="s">
        <v>782</v>
      </c>
      <c r="B639" s="80" t="s">
        <v>1769</v>
      </c>
      <c r="C639" s="80"/>
      <c r="D639" s="80" t="s">
        <v>1770</v>
      </c>
      <c r="E639" s="67">
        <v>3.45</v>
      </c>
      <c r="F639" s="67">
        <v>3.45</v>
      </c>
      <c r="G639" s="70">
        <v>25.5</v>
      </c>
      <c r="I639" s="70">
        <f t="shared" si="12"/>
        <v>25.5</v>
      </c>
    </row>
    <row r="640" spans="1:9" x14ac:dyDescent="0.2">
      <c r="A640" s="64" t="s">
        <v>779</v>
      </c>
      <c r="B640" s="77" t="s">
        <v>1771</v>
      </c>
      <c r="C640" s="80" t="s">
        <v>1772</v>
      </c>
      <c r="D640" s="77" t="s">
        <v>791</v>
      </c>
      <c r="E640" s="67"/>
      <c r="F640" s="67"/>
      <c r="I640" s="70">
        <f t="shared" si="12"/>
        <v>0</v>
      </c>
    </row>
    <row r="641" spans="1:9" x14ac:dyDescent="0.2">
      <c r="A641" s="79" t="s">
        <v>785</v>
      </c>
      <c r="B641" s="80" t="s">
        <v>1773</v>
      </c>
      <c r="C641" s="80" t="s">
        <v>1774</v>
      </c>
      <c r="D641" s="80" t="s">
        <v>824</v>
      </c>
      <c r="E641" s="67">
        <v>0</v>
      </c>
      <c r="F641" s="67">
        <v>0</v>
      </c>
      <c r="G641" s="70">
        <v>0</v>
      </c>
      <c r="I641" s="70">
        <f t="shared" si="12"/>
        <v>0</v>
      </c>
    </row>
    <row r="642" spans="1:9" x14ac:dyDescent="0.2">
      <c r="A642" s="84" t="s">
        <v>785</v>
      </c>
      <c r="B642" s="85" t="s">
        <v>1775</v>
      </c>
      <c r="C642" s="80" t="s">
        <v>1776</v>
      </c>
      <c r="D642" s="80" t="s">
        <v>1777</v>
      </c>
      <c r="E642" s="67">
        <v>0</v>
      </c>
      <c r="F642" s="67">
        <v>0</v>
      </c>
      <c r="G642" s="70">
        <v>0</v>
      </c>
      <c r="I642" s="70">
        <f t="shared" si="12"/>
        <v>0</v>
      </c>
    </row>
    <row r="643" spans="1:9" x14ac:dyDescent="0.2">
      <c r="A643" s="79" t="s">
        <v>785</v>
      </c>
      <c r="B643" s="80" t="s">
        <v>1778</v>
      </c>
      <c r="C643" s="80"/>
      <c r="D643" s="80" t="s">
        <v>1779</v>
      </c>
      <c r="E643" s="67">
        <v>0</v>
      </c>
      <c r="F643" s="67">
        <v>0</v>
      </c>
      <c r="G643" s="70">
        <v>0</v>
      </c>
      <c r="I643" s="70">
        <f t="shared" si="12"/>
        <v>0</v>
      </c>
    </row>
    <row r="644" spans="1:9" x14ac:dyDescent="0.2">
      <c r="A644" s="64" t="s">
        <v>779</v>
      </c>
      <c r="B644" s="77" t="s">
        <v>1780</v>
      </c>
      <c r="C644" s="77"/>
      <c r="D644" s="77" t="s">
        <v>1779</v>
      </c>
      <c r="E644" s="67"/>
      <c r="F644" s="67"/>
      <c r="I644" s="70">
        <f t="shared" si="12"/>
        <v>0</v>
      </c>
    </row>
    <row r="645" spans="1:9" x14ac:dyDescent="0.2">
      <c r="A645" s="79" t="s">
        <v>785</v>
      </c>
      <c r="B645" s="80" t="s">
        <v>1781</v>
      </c>
      <c r="C645" s="80"/>
      <c r="D645" s="80" t="s">
        <v>933</v>
      </c>
      <c r="E645" s="67">
        <v>174.96</v>
      </c>
      <c r="F645" s="67">
        <v>174.56</v>
      </c>
      <c r="G645" s="70">
        <v>1296</v>
      </c>
      <c r="I645" s="70">
        <f t="shared" si="12"/>
        <v>1296</v>
      </c>
    </row>
    <row r="646" spans="1:9" x14ac:dyDescent="0.2">
      <c r="A646" s="79" t="s">
        <v>785</v>
      </c>
      <c r="B646" s="80" t="s">
        <v>1782</v>
      </c>
      <c r="C646" s="80"/>
      <c r="D646" s="80" t="s">
        <v>853</v>
      </c>
      <c r="E646" s="67">
        <v>51.03</v>
      </c>
      <c r="F646" s="67">
        <v>51.03</v>
      </c>
      <c r="G646" s="70">
        <v>378</v>
      </c>
      <c r="I646" s="70">
        <f t="shared" si="12"/>
        <v>378</v>
      </c>
    </row>
    <row r="647" spans="1:9" x14ac:dyDescent="0.2">
      <c r="A647" s="64" t="s">
        <v>779</v>
      </c>
      <c r="B647" s="77" t="s">
        <v>1783</v>
      </c>
      <c r="C647" s="77"/>
      <c r="D647" s="77" t="s">
        <v>853</v>
      </c>
      <c r="E647" s="67"/>
      <c r="F647" s="67"/>
      <c r="I647" s="70">
        <f t="shared" si="12"/>
        <v>0</v>
      </c>
    </row>
    <row r="648" spans="1:9" x14ac:dyDescent="0.2">
      <c r="A648" s="82" t="s">
        <v>779</v>
      </c>
      <c r="B648" s="83" t="s">
        <v>1784</v>
      </c>
      <c r="C648" s="77"/>
      <c r="D648" s="77" t="s">
        <v>951</v>
      </c>
      <c r="E648" s="67"/>
      <c r="F648" s="67"/>
      <c r="I648" s="70">
        <f t="shared" si="12"/>
        <v>0</v>
      </c>
    </row>
    <row r="649" spans="1:9" x14ac:dyDescent="0.2">
      <c r="A649" s="84" t="s">
        <v>785</v>
      </c>
      <c r="B649" s="85" t="s">
        <v>1785</v>
      </c>
      <c r="C649" s="80"/>
      <c r="D649" s="80" t="s">
        <v>1786</v>
      </c>
      <c r="E649" s="67"/>
      <c r="F649" s="67"/>
      <c r="I649" s="70">
        <f t="shared" si="12"/>
        <v>0</v>
      </c>
    </row>
    <row r="650" spans="1:9" x14ac:dyDescent="0.2">
      <c r="A650" s="79" t="s">
        <v>785</v>
      </c>
      <c r="B650" s="80" t="s">
        <v>260</v>
      </c>
      <c r="C650" s="80"/>
      <c r="D650" s="80" t="s">
        <v>261</v>
      </c>
      <c r="E650" s="67">
        <f>11078.26+105.3</f>
        <v>11183.56</v>
      </c>
      <c r="F650" s="67">
        <f>11054.17+105.3</f>
        <v>11159.47</v>
      </c>
      <c r="G650" s="70">
        <v>81882.75</v>
      </c>
      <c r="H650" s="70">
        <v>526.5</v>
      </c>
      <c r="I650" s="70">
        <f t="shared" si="12"/>
        <v>82409.25</v>
      </c>
    </row>
    <row r="651" spans="1:9" x14ac:dyDescent="0.2">
      <c r="A651" s="79" t="s">
        <v>782</v>
      </c>
      <c r="B651" s="80" t="s">
        <v>1787</v>
      </c>
      <c r="C651" s="80"/>
      <c r="D651" s="80" t="s">
        <v>1788</v>
      </c>
      <c r="E651" s="67">
        <v>118.4</v>
      </c>
      <c r="F651" s="67">
        <v>118.4</v>
      </c>
      <c r="G651" s="70">
        <v>877</v>
      </c>
      <c r="I651" s="70">
        <f t="shared" si="12"/>
        <v>877</v>
      </c>
    </row>
    <row r="652" spans="1:9" x14ac:dyDescent="0.2">
      <c r="A652" s="79" t="s">
        <v>785</v>
      </c>
      <c r="B652" s="80" t="s">
        <v>1789</v>
      </c>
      <c r="C652" s="80"/>
      <c r="D652" s="80" t="s">
        <v>1790</v>
      </c>
      <c r="E652" s="67">
        <v>100.8</v>
      </c>
      <c r="F652" s="67">
        <v>100.8</v>
      </c>
      <c r="H652" s="70">
        <v>504</v>
      </c>
      <c r="I652" s="70">
        <f t="shared" si="12"/>
        <v>504</v>
      </c>
    </row>
    <row r="653" spans="1:9" x14ac:dyDescent="0.2">
      <c r="A653" s="79" t="s">
        <v>785</v>
      </c>
      <c r="B653" s="80" t="s">
        <v>1791</v>
      </c>
      <c r="C653" s="80"/>
      <c r="D653" s="80" t="s">
        <v>791</v>
      </c>
      <c r="E653" s="67">
        <v>43.74</v>
      </c>
      <c r="F653" s="67">
        <v>43.74</v>
      </c>
      <c r="G653" s="70">
        <v>324</v>
      </c>
      <c r="I653" s="70">
        <f t="shared" si="12"/>
        <v>324</v>
      </c>
    </row>
    <row r="654" spans="1:9" x14ac:dyDescent="0.2">
      <c r="A654" s="64" t="s">
        <v>779</v>
      </c>
      <c r="B654" s="77" t="s">
        <v>1792</v>
      </c>
      <c r="C654" s="77"/>
      <c r="D654" s="77" t="s">
        <v>791</v>
      </c>
      <c r="E654" s="67"/>
      <c r="F654" s="67"/>
      <c r="I654" s="70">
        <f t="shared" si="12"/>
        <v>0</v>
      </c>
    </row>
    <row r="655" spans="1:9" x14ac:dyDescent="0.2">
      <c r="A655" s="64" t="s">
        <v>779</v>
      </c>
      <c r="B655" s="77" t="s">
        <v>1793</v>
      </c>
      <c r="C655" s="77"/>
      <c r="D655" s="77" t="s">
        <v>1794</v>
      </c>
      <c r="E655" s="67"/>
      <c r="F655" s="67"/>
      <c r="I655" s="70">
        <f t="shared" si="12"/>
        <v>0</v>
      </c>
    </row>
    <row r="656" spans="1:9" x14ac:dyDescent="0.2">
      <c r="A656" s="90" t="s">
        <v>782</v>
      </c>
      <c r="B656" s="91" t="s">
        <v>1795</v>
      </c>
      <c r="C656" s="89"/>
      <c r="D656" s="89" t="s">
        <v>193</v>
      </c>
      <c r="E656" s="67">
        <v>86.59</v>
      </c>
      <c r="F656" s="67">
        <v>86.59</v>
      </c>
      <c r="G656" s="70">
        <v>625.5</v>
      </c>
      <c r="H656" s="70">
        <v>10.75</v>
      </c>
      <c r="I656" s="70">
        <f t="shared" si="12"/>
        <v>636.25</v>
      </c>
    </row>
    <row r="657" spans="1:9" x14ac:dyDescent="0.2">
      <c r="A657" s="82" t="s">
        <v>779</v>
      </c>
      <c r="B657" s="83" t="s">
        <v>1796</v>
      </c>
      <c r="C657" s="77"/>
      <c r="D657" s="77" t="s">
        <v>193</v>
      </c>
      <c r="E657" s="67"/>
      <c r="F657" s="67"/>
      <c r="I657" s="70">
        <f t="shared" si="12"/>
        <v>0</v>
      </c>
    </row>
    <row r="658" spans="1:9" x14ac:dyDescent="0.2">
      <c r="A658" s="82" t="s">
        <v>779</v>
      </c>
      <c r="B658" s="83" t="s">
        <v>1797</v>
      </c>
      <c r="C658" s="77"/>
      <c r="D658" s="77" t="s">
        <v>874</v>
      </c>
      <c r="E658" s="67"/>
      <c r="F658" s="67"/>
      <c r="I658" s="70">
        <f t="shared" si="12"/>
        <v>0</v>
      </c>
    </row>
    <row r="659" spans="1:9" x14ac:dyDescent="0.2">
      <c r="A659" s="82" t="s">
        <v>779</v>
      </c>
      <c r="B659" s="83" t="s">
        <v>1797</v>
      </c>
      <c r="C659" s="77"/>
      <c r="D659" s="77" t="s">
        <v>942</v>
      </c>
      <c r="E659" s="67"/>
      <c r="F659" s="67"/>
      <c r="I659" s="70">
        <f t="shared" si="12"/>
        <v>0</v>
      </c>
    </row>
    <row r="660" spans="1:9" x14ac:dyDescent="0.2">
      <c r="A660" s="82" t="s">
        <v>779</v>
      </c>
      <c r="B660" s="83" t="s">
        <v>1797</v>
      </c>
      <c r="C660" s="77"/>
      <c r="D660" s="77" t="s">
        <v>942</v>
      </c>
      <c r="E660" s="67"/>
      <c r="F660" s="67"/>
      <c r="I660" s="70">
        <f t="shared" si="12"/>
        <v>0</v>
      </c>
    </row>
    <row r="661" spans="1:9" x14ac:dyDescent="0.2">
      <c r="A661" s="82" t="s">
        <v>779</v>
      </c>
      <c r="B661" s="83" t="s">
        <v>1797</v>
      </c>
      <c r="C661" s="80" t="s">
        <v>1798</v>
      </c>
      <c r="D661" s="77" t="s">
        <v>1609</v>
      </c>
      <c r="E661" s="67"/>
      <c r="F661" s="67"/>
      <c r="I661" s="70">
        <f t="shared" si="12"/>
        <v>0</v>
      </c>
    </row>
    <row r="662" spans="1:9" x14ac:dyDescent="0.2">
      <c r="A662" s="64" t="s">
        <v>779</v>
      </c>
      <c r="B662" s="77" t="s">
        <v>1799</v>
      </c>
      <c r="C662" s="77"/>
      <c r="D662" s="77" t="s">
        <v>1222</v>
      </c>
      <c r="E662" s="67"/>
      <c r="F662" s="67"/>
      <c r="I662" s="70">
        <f t="shared" si="12"/>
        <v>0</v>
      </c>
    </row>
    <row r="663" spans="1:9" x14ac:dyDescent="0.2">
      <c r="A663" s="79" t="s">
        <v>785</v>
      </c>
      <c r="B663" s="80" t="s">
        <v>1800</v>
      </c>
      <c r="C663" s="80"/>
      <c r="D663" s="80" t="s">
        <v>799</v>
      </c>
      <c r="E663" s="67">
        <v>584.41999999999996</v>
      </c>
      <c r="F663" s="67">
        <v>584.41999999999996</v>
      </c>
      <c r="G663" s="70">
        <v>4329</v>
      </c>
      <c r="I663" s="70">
        <f t="shared" si="12"/>
        <v>4329</v>
      </c>
    </row>
    <row r="664" spans="1:9" x14ac:dyDescent="0.2">
      <c r="A664" s="64" t="s">
        <v>779</v>
      </c>
      <c r="B664" s="77" t="s">
        <v>1801</v>
      </c>
      <c r="C664" s="80" t="s">
        <v>1802</v>
      </c>
      <c r="D664" s="77" t="s">
        <v>817</v>
      </c>
      <c r="E664" s="67"/>
      <c r="F664" s="67"/>
      <c r="I664" s="70">
        <f t="shared" si="12"/>
        <v>0</v>
      </c>
    </row>
    <row r="665" spans="1:9" x14ac:dyDescent="0.2">
      <c r="A665" s="82" t="s">
        <v>779</v>
      </c>
      <c r="B665" s="83" t="s">
        <v>1803</v>
      </c>
      <c r="C665" s="80" t="s">
        <v>1804</v>
      </c>
      <c r="D665" s="77" t="s">
        <v>258</v>
      </c>
      <c r="E665" s="67"/>
      <c r="F665" s="67"/>
      <c r="I665" s="70">
        <f t="shared" si="12"/>
        <v>0</v>
      </c>
    </row>
    <row r="666" spans="1:9" x14ac:dyDescent="0.2">
      <c r="A666" s="82" t="s">
        <v>779</v>
      </c>
      <c r="B666" s="83" t="s">
        <v>1803</v>
      </c>
      <c r="C666" s="80" t="s">
        <v>1805</v>
      </c>
      <c r="D666" s="77" t="s">
        <v>1042</v>
      </c>
      <c r="E666" s="67"/>
      <c r="F666" s="67"/>
      <c r="I666" s="70">
        <f t="shared" si="12"/>
        <v>0</v>
      </c>
    </row>
    <row r="667" spans="1:9" x14ac:dyDescent="0.2">
      <c r="A667" s="82" t="s">
        <v>779</v>
      </c>
      <c r="B667" s="83" t="s">
        <v>1801</v>
      </c>
      <c r="C667" s="80" t="s">
        <v>1806</v>
      </c>
      <c r="D667" s="77" t="s">
        <v>824</v>
      </c>
      <c r="E667" s="67"/>
      <c r="F667" s="67"/>
      <c r="I667" s="70">
        <f t="shared" si="12"/>
        <v>0</v>
      </c>
    </row>
    <row r="668" spans="1:9" x14ac:dyDescent="0.2">
      <c r="A668" s="82" t="s">
        <v>779</v>
      </c>
      <c r="B668" s="83" t="s">
        <v>1801</v>
      </c>
      <c r="C668" s="80" t="s">
        <v>1807</v>
      </c>
      <c r="D668" s="77" t="s">
        <v>791</v>
      </c>
      <c r="E668" s="67"/>
      <c r="F668" s="67"/>
      <c r="I668" s="70">
        <f t="shared" si="12"/>
        <v>0</v>
      </c>
    </row>
    <row r="669" spans="1:9" x14ac:dyDescent="0.2">
      <c r="A669" s="64" t="s">
        <v>779</v>
      </c>
      <c r="B669" s="77" t="s">
        <v>1801</v>
      </c>
      <c r="C669" s="80" t="s">
        <v>1808</v>
      </c>
      <c r="D669" s="77" t="s">
        <v>799</v>
      </c>
      <c r="E669" s="67"/>
      <c r="F669" s="67"/>
      <c r="I669" s="70">
        <f t="shared" si="12"/>
        <v>0</v>
      </c>
    </row>
    <row r="670" spans="1:9" x14ac:dyDescent="0.2">
      <c r="A670" s="90" t="s">
        <v>785</v>
      </c>
      <c r="B670" s="91" t="s">
        <v>1809</v>
      </c>
      <c r="C670" s="89"/>
      <c r="D670" s="89" t="s">
        <v>1263</v>
      </c>
      <c r="E670" s="67">
        <v>117.05</v>
      </c>
      <c r="F670" s="67">
        <v>117.05</v>
      </c>
      <c r="G670" s="70">
        <v>867</v>
      </c>
      <c r="I670" s="70">
        <f t="shared" si="12"/>
        <v>867</v>
      </c>
    </row>
    <row r="671" spans="1:9" x14ac:dyDescent="0.2">
      <c r="A671" s="82" t="s">
        <v>779</v>
      </c>
      <c r="B671" s="83" t="s">
        <v>1810</v>
      </c>
      <c r="C671" s="77"/>
      <c r="D671" s="77" t="s">
        <v>1263</v>
      </c>
      <c r="E671" s="67"/>
      <c r="F671" s="67"/>
      <c r="I671" s="70">
        <f t="shared" si="12"/>
        <v>0</v>
      </c>
    </row>
    <row r="672" spans="1:9" x14ac:dyDescent="0.2">
      <c r="A672" s="64" t="s">
        <v>779</v>
      </c>
      <c r="B672" s="77" t="s">
        <v>1811</v>
      </c>
      <c r="C672" s="77"/>
      <c r="D672" s="77" t="s">
        <v>1198</v>
      </c>
      <c r="E672" s="67"/>
      <c r="F672" s="67"/>
      <c r="I672" s="70">
        <f t="shared" si="12"/>
        <v>0</v>
      </c>
    </row>
    <row r="673" spans="1:9" x14ac:dyDescent="0.2">
      <c r="A673" s="64" t="s">
        <v>779</v>
      </c>
      <c r="B673" s="77" t="s">
        <v>1812</v>
      </c>
      <c r="C673" s="77"/>
      <c r="D673" s="77" t="s">
        <v>824</v>
      </c>
      <c r="E673" s="67"/>
      <c r="F673" s="67"/>
      <c r="I673" s="70">
        <f t="shared" si="12"/>
        <v>0</v>
      </c>
    </row>
    <row r="674" spans="1:9" x14ac:dyDescent="0.2">
      <c r="A674" s="79" t="s">
        <v>785</v>
      </c>
      <c r="B674" s="80" t="s">
        <v>1813</v>
      </c>
      <c r="C674" s="80" t="s">
        <v>1814</v>
      </c>
      <c r="D674" s="80" t="s">
        <v>791</v>
      </c>
      <c r="E674" s="67"/>
      <c r="F674" s="67"/>
      <c r="I674" s="70">
        <f t="shared" si="12"/>
        <v>0</v>
      </c>
    </row>
    <row r="675" spans="1:9" x14ac:dyDescent="0.2">
      <c r="A675" s="82" t="s">
        <v>779</v>
      </c>
      <c r="B675" s="83" t="s">
        <v>1815</v>
      </c>
      <c r="C675" s="77"/>
      <c r="D675" s="77" t="s">
        <v>1263</v>
      </c>
      <c r="E675" s="67"/>
      <c r="F675" s="67"/>
      <c r="I675" s="70">
        <f t="shared" si="12"/>
        <v>0</v>
      </c>
    </row>
    <row r="676" spans="1:9" x14ac:dyDescent="0.2">
      <c r="A676" s="64" t="s">
        <v>779</v>
      </c>
      <c r="B676" s="77" t="s">
        <v>1816</v>
      </c>
      <c r="C676" s="80" t="s">
        <v>1817</v>
      </c>
      <c r="D676" s="77" t="s">
        <v>1009</v>
      </c>
      <c r="E676" s="67"/>
      <c r="F676" s="67"/>
      <c r="I676" s="70">
        <f t="shared" si="12"/>
        <v>0</v>
      </c>
    </row>
    <row r="677" spans="1:9" x14ac:dyDescent="0.2">
      <c r="A677" s="79" t="s">
        <v>782</v>
      </c>
      <c r="B677" s="80" t="s">
        <v>1818</v>
      </c>
      <c r="C677" s="80"/>
      <c r="D677" s="80" t="s">
        <v>1819</v>
      </c>
      <c r="E677" s="67">
        <v>469.6</v>
      </c>
      <c r="F677" s="67">
        <v>469.6</v>
      </c>
      <c r="G677" s="70">
        <v>3478.5</v>
      </c>
      <c r="I677" s="70">
        <f t="shared" si="12"/>
        <v>3478.5</v>
      </c>
    </row>
    <row r="678" spans="1:9" x14ac:dyDescent="0.2">
      <c r="A678" s="64" t="s">
        <v>779</v>
      </c>
      <c r="B678" s="77" t="s">
        <v>1820</v>
      </c>
      <c r="C678" s="77"/>
      <c r="D678" s="77" t="s">
        <v>1819</v>
      </c>
      <c r="E678" s="67">
        <v>0</v>
      </c>
      <c r="F678" s="67">
        <v>0</v>
      </c>
      <c r="G678" s="70">
        <v>0</v>
      </c>
      <c r="I678" s="70">
        <f t="shared" si="12"/>
        <v>0</v>
      </c>
    </row>
    <row r="679" spans="1:9" x14ac:dyDescent="0.2">
      <c r="A679" s="64" t="s">
        <v>779</v>
      </c>
      <c r="B679" s="77" t="s">
        <v>1821</v>
      </c>
      <c r="C679" s="77"/>
      <c r="D679" s="77" t="s">
        <v>1822</v>
      </c>
      <c r="E679" s="67"/>
      <c r="F679" s="67"/>
      <c r="I679" s="70">
        <f t="shared" si="12"/>
        <v>0</v>
      </c>
    </row>
    <row r="680" spans="1:9" x14ac:dyDescent="0.2">
      <c r="A680" s="64" t="s">
        <v>779</v>
      </c>
      <c r="B680" s="77" t="s">
        <v>1823</v>
      </c>
      <c r="C680" s="77"/>
      <c r="D680" s="77" t="s">
        <v>877</v>
      </c>
      <c r="E680" s="67">
        <v>17.010000000000002</v>
      </c>
      <c r="F680" s="67">
        <v>0</v>
      </c>
      <c r="G680" s="70">
        <v>0</v>
      </c>
      <c r="I680" s="70">
        <f t="shared" si="12"/>
        <v>0</v>
      </c>
    </row>
    <row r="681" spans="1:9" x14ac:dyDescent="0.2">
      <c r="A681" s="79" t="s">
        <v>785</v>
      </c>
      <c r="B681" s="80" t="s">
        <v>1824</v>
      </c>
      <c r="C681" s="80"/>
      <c r="D681" s="80" t="s">
        <v>1825</v>
      </c>
      <c r="E681" s="67">
        <v>4320.45</v>
      </c>
      <c r="F681" s="67">
        <v>4320.45</v>
      </c>
      <c r="G681" s="70">
        <v>32003.33</v>
      </c>
      <c r="I681" s="70">
        <f t="shared" si="12"/>
        <v>32003.33</v>
      </c>
    </row>
    <row r="682" spans="1:9" x14ac:dyDescent="0.2">
      <c r="A682" s="64" t="s">
        <v>779</v>
      </c>
      <c r="B682" s="77" t="s">
        <v>1826</v>
      </c>
      <c r="C682" s="77"/>
      <c r="D682" s="77" t="s">
        <v>1825</v>
      </c>
      <c r="E682" s="67"/>
      <c r="F682" s="67"/>
      <c r="I682" s="70">
        <f t="shared" si="12"/>
        <v>0</v>
      </c>
    </row>
    <row r="683" spans="1:9" x14ac:dyDescent="0.2">
      <c r="A683" s="64" t="s">
        <v>779</v>
      </c>
      <c r="B683" s="77" t="s">
        <v>1827</v>
      </c>
      <c r="C683" s="80" t="s">
        <v>1828</v>
      </c>
      <c r="D683" s="77" t="s">
        <v>1829</v>
      </c>
      <c r="E683" s="67"/>
      <c r="F683" s="67"/>
      <c r="I683" s="70">
        <f t="shared" si="12"/>
        <v>0</v>
      </c>
    </row>
    <row r="684" spans="1:9" x14ac:dyDescent="0.2">
      <c r="A684" s="84" t="s">
        <v>785</v>
      </c>
      <c r="B684" s="85" t="s">
        <v>1830</v>
      </c>
      <c r="C684" s="80"/>
      <c r="D684" s="80" t="s">
        <v>983</v>
      </c>
      <c r="E684" s="67">
        <v>136.08000000000001</v>
      </c>
      <c r="F684" s="67">
        <v>136.08000000000001</v>
      </c>
      <c r="G684" s="70">
        <v>1008</v>
      </c>
      <c r="I684" s="70">
        <f t="shared" si="12"/>
        <v>1008</v>
      </c>
    </row>
    <row r="685" spans="1:9" x14ac:dyDescent="0.2">
      <c r="A685" s="82" t="s">
        <v>779</v>
      </c>
      <c r="B685" s="83" t="s">
        <v>1831</v>
      </c>
      <c r="C685" s="80"/>
      <c r="D685" s="77" t="s">
        <v>983</v>
      </c>
      <c r="E685" s="67"/>
      <c r="F685" s="67"/>
      <c r="I685" s="70">
        <f t="shared" si="12"/>
        <v>0</v>
      </c>
    </row>
    <row r="686" spans="1:9" x14ac:dyDescent="0.2">
      <c r="A686" s="79" t="s">
        <v>782</v>
      </c>
      <c r="B686" s="80" t="s">
        <v>1832</v>
      </c>
      <c r="C686" s="80"/>
      <c r="D686" s="80" t="s">
        <v>1833</v>
      </c>
      <c r="E686" s="67">
        <v>77.89</v>
      </c>
      <c r="F686" s="67">
        <v>77.89</v>
      </c>
      <c r="G686" s="70">
        <v>547.5</v>
      </c>
      <c r="H686" s="70">
        <v>19.88</v>
      </c>
      <c r="I686" s="70">
        <f t="shared" si="12"/>
        <v>567.38</v>
      </c>
    </row>
    <row r="687" spans="1:9" x14ac:dyDescent="0.2">
      <c r="A687" s="63" t="s">
        <v>785</v>
      </c>
      <c r="B687" s="89" t="s">
        <v>1834</v>
      </c>
      <c r="C687" s="89"/>
      <c r="D687" s="89" t="s">
        <v>1011</v>
      </c>
      <c r="E687" s="67"/>
      <c r="F687" s="67"/>
      <c r="I687" s="70">
        <f t="shared" si="12"/>
        <v>0</v>
      </c>
    </row>
    <row r="688" spans="1:9" x14ac:dyDescent="0.2">
      <c r="A688" s="63" t="s">
        <v>785</v>
      </c>
      <c r="B688" s="89" t="s">
        <v>1835</v>
      </c>
      <c r="C688" s="89"/>
      <c r="D688" s="89" t="s">
        <v>1609</v>
      </c>
      <c r="E688" s="67">
        <v>0</v>
      </c>
      <c r="F688" s="67">
        <v>0</v>
      </c>
      <c r="G688" s="70">
        <v>0</v>
      </c>
      <c r="I688" s="70">
        <f t="shared" si="12"/>
        <v>0</v>
      </c>
    </row>
    <row r="689" spans="1:9" x14ac:dyDescent="0.2">
      <c r="A689" s="63" t="s">
        <v>785</v>
      </c>
      <c r="B689" s="89" t="s">
        <v>1836</v>
      </c>
      <c r="C689" s="89"/>
      <c r="D689" s="89" t="s">
        <v>799</v>
      </c>
      <c r="E689" s="67">
        <v>1188.27</v>
      </c>
      <c r="F689" s="67">
        <v>1188.27</v>
      </c>
      <c r="G689" s="70">
        <v>8802</v>
      </c>
      <c r="I689" s="70">
        <f t="shared" si="12"/>
        <v>8802</v>
      </c>
    </row>
    <row r="690" spans="1:9" x14ac:dyDescent="0.2">
      <c r="A690" s="64" t="s">
        <v>779</v>
      </c>
      <c r="B690" s="77" t="s">
        <v>1837</v>
      </c>
      <c r="C690" s="80" t="s">
        <v>1838</v>
      </c>
      <c r="D690" s="77" t="s">
        <v>799</v>
      </c>
      <c r="E690" s="67"/>
      <c r="F690" s="67"/>
      <c r="I690" s="70">
        <f t="shared" ref="I690:I753" si="13">SUM(G690:H690)</f>
        <v>0</v>
      </c>
    </row>
    <row r="691" spans="1:9" x14ac:dyDescent="0.2">
      <c r="A691" s="64" t="s">
        <v>779</v>
      </c>
      <c r="B691" s="77" t="s">
        <v>1839</v>
      </c>
      <c r="C691" s="80"/>
      <c r="D691" s="77" t="s">
        <v>1840</v>
      </c>
      <c r="E691" s="67"/>
      <c r="F691" s="67"/>
      <c r="I691" s="70">
        <f t="shared" si="13"/>
        <v>0</v>
      </c>
    </row>
    <row r="692" spans="1:9" x14ac:dyDescent="0.2">
      <c r="A692" s="63" t="s">
        <v>782</v>
      </c>
      <c r="B692" s="89" t="s">
        <v>1841</v>
      </c>
      <c r="C692" s="89"/>
      <c r="D692" s="89" t="s">
        <v>1139</v>
      </c>
      <c r="E692" s="67">
        <v>0</v>
      </c>
      <c r="F692" s="67">
        <v>0</v>
      </c>
      <c r="G692" s="70">
        <v>0</v>
      </c>
      <c r="I692" s="70">
        <f t="shared" si="13"/>
        <v>0</v>
      </c>
    </row>
    <row r="693" spans="1:9" x14ac:dyDescent="0.2">
      <c r="A693" s="63" t="s">
        <v>782</v>
      </c>
      <c r="B693" s="89" t="s">
        <v>1842</v>
      </c>
      <c r="C693" s="89"/>
      <c r="D693" s="89" t="s">
        <v>380</v>
      </c>
      <c r="E693" s="67">
        <v>0</v>
      </c>
      <c r="F693" s="67">
        <v>0</v>
      </c>
      <c r="G693" s="70">
        <v>0</v>
      </c>
      <c r="I693" s="70">
        <f t="shared" si="13"/>
        <v>0</v>
      </c>
    </row>
    <row r="694" spans="1:9" x14ac:dyDescent="0.2">
      <c r="A694" s="64" t="s">
        <v>779</v>
      </c>
      <c r="B694" s="77" t="s">
        <v>1843</v>
      </c>
      <c r="C694" s="77"/>
      <c r="D694" s="77" t="s">
        <v>380</v>
      </c>
      <c r="E694" s="67"/>
      <c r="F694" s="67"/>
      <c r="I694" s="70">
        <f t="shared" si="13"/>
        <v>0</v>
      </c>
    </row>
    <row r="695" spans="1:9" x14ac:dyDescent="0.2">
      <c r="A695" s="63" t="s">
        <v>785</v>
      </c>
      <c r="B695" s="89" t="s">
        <v>1844</v>
      </c>
      <c r="C695" s="89"/>
      <c r="D695" s="89" t="s">
        <v>1027</v>
      </c>
      <c r="E695" s="67">
        <v>337.77</v>
      </c>
      <c r="F695" s="67">
        <v>337.77</v>
      </c>
      <c r="G695" s="70">
        <v>2502</v>
      </c>
      <c r="I695" s="70">
        <f t="shared" si="13"/>
        <v>2502</v>
      </c>
    </row>
    <row r="696" spans="1:9" x14ac:dyDescent="0.2">
      <c r="A696" s="64" t="s">
        <v>779</v>
      </c>
      <c r="B696" s="77" t="s">
        <v>1845</v>
      </c>
      <c r="C696" s="77"/>
      <c r="D696" s="77" t="s">
        <v>1027</v>
      </c>
      <c r="E696" s="67"/>
      <c r="F696" s="67"/>
      <c r="I696" s="70">
        <f t="shared" si="13"/>
        <v>0</v>
      </c>
    </row>
    <row r="697" spans="1:9" x14ac:dyDescent="0.2">
      <c r="A697" s="63" t="s">
        <v>785</v>
      </c>
      <c r="B697" s="89" t="s">
        <v>1846</v>
      </c>
      <c r="C697" s="89"/>
      <c r="D697" s="89" t="s">
        <v>1847</v>
      </c>
      <c r="E697" s="67">
        <v>5904.9</v>
      </c>
      <c r="F697" s="67">
        <v>5904.9</v>
      </c>
      <c r="G697" s="70">
        <v>43740</v>
      </c>
      <c r="I697" s="70">
        <f t="shared" si="13"/>
        <v>43740</v>
      </c>
    </row>
    <row r="698" spans="1:9" x14ac:dyDescent="0.2">
      <c r="A698" s="105" t="s">
        <v>785</v>
      </c>
      <c r="B698" s="106" t="s">
        <v>1848</v>
      </c>
      <c r="C698" s="91"/>
      <c r="D698" s="85" t="s">
        <v>1849</v>
      </c>
      <c r="E698" s="67">
        <v>0</v>
      </c>
      <c r="F698" s="67">
        <v>0</v>
      </c>
      <c r="G698" s="70">
        <v>0</v>
      </c>
      <c r="I698" s="70">
        <f t="shared" si="13"/>
        <v>0</v>
      </c>
    </row>
    <row r="699" spans="1:9" x14ac:dyDescent="0.2">
      <c r="A699" s="82" t="s">
        <v>779</v>
      </c>
      <c r="B699" s="83" t="s">
        <v>1850</v>
      </c>
      <c r="C699" s="80" t="s">
        <v>1851</v>
      </c>
      <c r="D699" s="77" t="s">
        <v>1609</v>
      </c>
      <c r="E699" s="67"/>
      <c r="F699" s="67"/>
      <c r="I699" s="70">
        <f t="shared" si="13"/>
        <v>0</v>
      </c>
    </row>
    <row r="700" spans="1:9" x14ac:dyDescent="0.2">
      <c r="A700" s="84" t="s">
        <v>785</v>
      </c>
      <c r="B700" s="85" t="s">
        <v>1852</v>
      </c>
      <c r="C700" s="80" t="s">
        <v>1853</v>
      </c>
      <c r="D700" s="80" t="s">
        <v>874</v>
      </c>
      <c r="E700" s="67">
        <v>29.16</v>
      </c>
      <c r="F700" s="67">
        <v>29.16</v>
      </c>
      <c r="G700" s="70">
        <v>216</v>
      </c>
      <c r="I700" s="70">
        <f t="shared" si="13"/>
        <v>216</v>
      </c>
    </row>
    <row r="701" spans="1:9" x14ac:dyDescent="0.2">
      <c r="A701" s="82" t="s">
        <v>779</v>
      </c>
      <c r="B701" s="83" t="s">
        <v>1854</v>
      </c>
      <c r="C701" s="85"/>
      <c r="D701" s="83" t="s">
        <v>874</v>
      </c>
      <c r="E701" s="67"/>
      <c r="F701" s="67"/>
      <c r="I701" s="70">
        <f t="shared" si="13"/>
        <v>0</v>
      </c>
    </row>
    <row r="702" spans="1:9" x14ac:dyDescent="0.2">
      <c r="A702" s="82" t="s">
        <v>779</v>
      </c>
      <c r="B702" s="77" t="s">
        <v>1855</v>
      </c>
      <c r="C702" s="80"/>
      <c r="D702" s="77" t="s">
        <v>1856</v>
      </c>
      <c r="E702" s="67"/>
      <c r="F702" s="67"/>
      <c r="I702" s="70">
        <f t="shared" si="13"/>
        <v>0</v>
      </c>
    </row>
    <row r="703" spans="1:9" x14ac:dyDescent="0.2">
      <c r="A703" s="90" t="s">
        <v>785</v>
      </c>
      <c r="B703" s="89" t="s">
        <v>1857</v>
      </c>
      <c r="C703" s="89"/>
      <c r="D703" s="89" t="s">
        <v>1858</v>
      </c>
      <c r="E703" s="67">
        <v>0</v>
      </c>
      <c r="F703" s="67">
        <v>0</v>
      </c>
      <c r="G703" s="70">
        <v>0</v>
      </c>
      <c r="I703" s="70">
        <f t="shared" si="13"/>
        <v>0</v>
      </c>
    </row>
    <row r="704" spans="1:9" x14ac:dyDescent="0.2">
      <c r="A704" s="90" t="s">
        <v>785</v>
      </c>
      <c r="B704" s="89" t="s">
        <v>1859</v>
      </c>
      <c r="C704" s="89"/>
      <c r="D704" s="89" t="s">
        <v>1011</v>
      </c>
      <c r="E704" s="67">
        <v>0</v>
      </c>
      <c r="F704" s="67">
        <v>0</v>
      </c>
      <c r="G704" s="70">
        <v>0</v>
      </c>
      <c r="I704" s="70">
        <f t="shared" si="13"/>
        <v>0</v>
      </c>
    </row>
    <row r="705" spans="1:9" x14ac:dyDescent="0.2">
      <c r="A705" s="118" t="s">
        <v>785</v>
      </c>
      <c r="B705" s="100" t="s">
        <v>1860</v>
      </c>
      <c r="C705" s="100"/>
      <c r="D705" s="100" t="s">
        <v>1861</v>
      </c>
      <c r="E705" s="67">
        <v>0</v>
      </c>
      <c r="F705" s="67">
        <v>0</v>
      </c>
      <c r="G705" s="70">
        <v>0</v>
      </c>
      <c r="I705" s="70">
        <f t="shared" si="13"/>
        <v>0</v>
      </c>
    </row>
    <row r="706" spans="1:9" x14ac:dyDescent="0.2">
      <c r="A706" s="118" t="s">
        <v>785</v>
      </c>
      <c r="B706" s="100" t="s">
        <v>1862</v>
      </c>
      <c r="C706" s="100"/>
      <c r="D706" s="100" t="s">
        <v>272</v>
      </c>
      <c r="E706" s="67">
        <v>0</v>
      </c>
      <c r="F706" s="67">
        <v>0</v>
      </c>
      <c r="G706" s="70">
        <v>0</v>
      </c>
      <c r="I706" s="70">
        <f t="shared" si="13"/>
        <v>0</v>
      </c>
    </row>
    <row r="707" spans="1:9" x14ac:dyDescent="0.2">
      <c r="A707" s="109" t="s">
        <v>785</v>
      </c>
      <c r="B707" s="94" t="s">
        <v>1863</v>
      </c>
      <c r="C707" s="100"/>
      <c r="D707" s="94" t="s">
        <v>1263</v>
      </c>
      <c r="E707" s="67">
        <v>0</v>
      </c>
      <c r="F707" s="67">
        <v>0</v>
      </c>
      <c r="G707" s="70">
        <v>0</v>
      </c>
      <c r="I707" s="70">
        <f t="shared" si="13"/>
        <v>0</v>
      </c>
    </row>
    <row r="708" spans="1:9" x14ac:dyDescent="0.2">
      <c r="A708" s="92" t="s">
        <v>779</v>
      </c>
      <c r="B708" s="95" t="s">
        <v>1864</v>
      </c>
      <c r="C708" s="94" t="s">
        <v>1865</v>
      </c>
      <c r="D708" s="95" t="s">
        <v>1866</v>
      </c>
      <c r="E708" s="67"/>
      <c r="F708" s="67"/>
      <c r="I708" s="70">
        <f t="shared" si="13"/>
        <v>0</v>
      </c>
    </row>
    <row r="709" spans="1:9" x14ac:dyDescent="0.2">
      <c r="A709" s="109" t="s">
        <v>785</v>
      </c>
      <c r="B709" s="88" t="s">
        <v>1867</v>
      </c>
      <c r="C709" s="94"/>
      <c r="D709" s="94" t="s">
        <v>1263</v>
      </c>
      <c r="E709" s="67">
        <v>0</v>
      </c>
      <c r="F709" s="67">
        <v>0</v>
      </c>
      <c r="G709" s="70">
        <v>0</v>
      </c>
      <c r="I709" s="70">
        <f t="shared" si="13"/>
        <v>0</v>
      </c>
    </row>
    <row r="710" spans="1:9" x14ac:dyDescent="0.2">
      <c r="A710" s="92" t="s">
        <v>779</v>
      </c>
      <c r="B710" s="95" t="s">
        <v>1868</v>
      </c>
      <c r="C710" s="94"/>
      <c r="D710" s="95" t="s">
        <v>1869</v>
      </c>
      <c r="E710" s="67"/>
      <c r="F710" s="67"/>
      <c r="I710" s="70">
        <f t="shared" si="13"/>
        <v>0</v>
      </c>
    </row>
    <row r="711" spans="1:9" x14ac:dyDescent="0.2">
      <c r="A711" s="109" t="s">
        <v>785</v>
      </c>
      <c r="B711" s="94" t="s">
        <v>1870</v>
      </c>
      <c r="C711" s="94"/>
      <c r="D711" s="94" t="s">
        <v>1871</v>
      </c>
      <c r="E711" s="67">
        <v>206.55</v>
      </c>
      <c r="F711" s="67">
        <v>206.55</v>
      </c>
      <c r="G711" s="70">
        <v>1530</v>
      </c>
      <c r="I711" s="70">
        <f t="shared" si="13"/>
        <v>1530</v>
      </c>
    </row>
    <row r="712" spans="1:9" x14ac:dyDescent="0.2">
      <c r="A712" s="109" t="s">
        <v>785</v>
      </c>
      <c r="B712" s="88" t="s">
        <v>1872</v>
      </c>
      <c r="C712" s="94"/>
      <c r="D712" s="94" t="s">
        <v>1873</v>
      </c>
      <c r="E712" s="67">
        <v>0</v>
      </c>
      <c r="F712" s="67">
        <v>0</v>
      </c>
      <c r="G712" s="70">
        <v>0</v>
      </c>
      <c r="I712" s="70">
        <f t="shared" si="13"/>
        <v>0</v>
      </c>
    </row>
    <row r="713" spans="1:9" x14ac:dyDescent="0.2">
      <c r="A713" s="86" t="s">
        <v>779</v>
      </c>
      <c r="B713" s="95" t="s">
        <v>1874</v>
      </c>
      <c r="C713" s="100"/>
      <c r="D713" s="95" t="s">
        <v>1079</v>
      </c>
      <c r="E713" s="67"/>
      <c r="F713" s="67"/>
      <c r="I713" s="70">
        <f t="shared" si="13"/>
        <v>0</v>
      </c>
    </row>
    <row r="714" spans="1:9" x14ac:dyDescent="0.2">
      <c r="A714" s="92" t="s">
        <v>779</v>
      </c>
      <c r="B714" s="87" t="s">
        <v>1875</v>
      </c>
      <c r="C714" s="88" t="s">
        <v>1876</v>
      </c>
      <c r="D714" s="87" t="s">
        <v>1877</v>
      </c>
      <c r="E714" s="67"/>
      <c r="F714" s="67"/>
      <c r="I714" s="70">
        <f t="shared" si="13"/>
        <v>0</v>
      </c>
    </row>
    <row r="715" spans="1:9" x14ac:dyDescent="0.2">
      <c r="A715" s="86" t="s">
        <v>779</v>
      </c>
      <c r="B715" s="95" t="s">
        <v>1878</v>
      </c>
      <c r="C715" s="95"/>
      <c r="D715" s="95" t="s">
        <v>1021</v>
      </c>
      <c r="E715" s="67"/>
      <c r="F715" s="67"/>
      <c r="I715" s="70">
        <f t="shared" si="13"/>
        <v>0</v>
      </c>
    </row>
    <row r="716" spans="1:9" x14ac:dyDescent="0.2">
      <c r="A716" s="93" t="s">
        <v>785</v>
      </c>
      <c r="B716" s="94" t="s">
        <v>1879</v>
      </c>
      <c r="C716" s="94"/>
      <c r="D716" s="94" t="s">
        <v>942</v>
      </c>
      <c r="E716" s="67">
        <v>0</v>
      </c>
      <c r="F716" s="67">
        <v>0</v>
      </c>
      <c r="G716" s="70">
        <v>0</v>
      </c>
      <c r="I716" s="70">
        <f t="shared" si="13"/>
        <v>0</v>
      </c>
    </row>
    <row r="717" spans="1:9" x14ac:dyDescent="0.2">
      <c r="A717" s="86" t="s">
        <v>779</v>
      </c>
      <c r="B717" s="95" t="s">
        <v>1880</v>
      </c>
      <c r="C717" s="94" t="s">
        <v>1881</v>
      </c>
      <c r="D717" s="95" t="s">
        <v>1263</v>
      </c>
      <c r="E717" s="67"/>
      <c r="F717" s="67"/>
      <c r="I717" s="70">
        <f t="shared" si="13"/>
        <v>0</v>
      </c>
    </row>
    <row r="718" spans="1:9" x14ac:dyDescent="0.2">
      <c r="A718" s="86" t="s">
        <v>779</v>
      </c>
      <c r="B718" s="95" t="s">
        <v>1882</v>
      </c>
      <c r="C718" s="94"/>
      <c r="D718" s="95" t="s">
        <v>791</v>
      </c>
      <c r="E718" s="67"/>
      <c r="F718" s="67"/>
      <c r="I718" s="70">
        <f t="shared" si="13"/>
        <v>0</v>
      </c>
    </row>
    <row r="719" spans="1:9" x14ac:dyDescent="0.2">
      <c r="A719" s="107" t="s">
        <v>779</v>
      </c>
      <c r="B719" s="108" t="s">
        <v>1883</v>
      </c>
      <c r="C719" s="94"/>
      <c r="D719" s="95" t="s">
        <v>853</v>
      </c>
      <c r="E719" s="67"/>
      <c r="F719" s="67"/>
      <c r="I719" s="70">
        <f t="shared" si="13"/>
        <v>0</v>
      </c>
    </row>
    <row r="720" spans="1:9" x14ac:dyDescent="0.2">
      <c r="A720" s="93" t="s">
        <v>782</v>
      </c>
      <c r="B720" s="94" t="s">
        <v>1884</v>
      </c>
      <c r="C720" s="94"/>
      <c r="D720" s="94" t="s">
        <v>1885</v>
      </c>
      <c r="E720" s="67">
        <f>509.72-3.65</f>
        <v>506.07000000000005</v>
      </c>
      <c r="F720" s="67">
        <v>506.07</v>
      </c>
      <c r="G720" s="70">
        <f>3259.53-27</f>
        <v>3232.53</v>
      </c>
      <c r="H720" s="70">
        <v>348.39</v>
      </c>
      <c r="I720" s="70">
        <f t="shared" si="13"/>
        <v>3580.92</v>
      </c>
    </row>
    <row r="721" spans="1:9" x14ac:dyDescent="0.2">
      <c r="A721" s="86" t="s">
        <v>779</v>
      </c>
      <c r="B721" s="95" t="s">
        <v>1886</v>
      </c>
      <c r="C721" s="95"/>
      <c r="D721" s="95" t="s">
        <v>1885</v>
      </c>
      <c r="E721" s="67">
        <v>3.65</v>
      </c>
      <c r="F721" s="67">
        <v>3.65</v>
      </c>
      <c r="G721" s="70">
        <v>27</v>
      </c>
      <c r="I721" s="70">
        <f t="shared" si="13"/>
        <v>27</v>
      </c>
    </row>
    <row r="722" spans="1:9" x14ac:dyDescent="0.2">
      <c r="A722" s="86" t="s">
        <v>779</v>
      </c>
      <c r="B722" s="95" t="s">
        <v>1887</v>
      </c>
      <c r="C722" s="95"/>
      <c r="D722" s="95" t="s">
        <v>1263</v>
      </c>
      <c r="E722" s="67"/>
      <c r="F722" s="67"/>
      <c r="I722" s="70">
        <f t="shared" si="13"/>
        <v>0</v>
      </c>
    </row>
    <row r="723" spans="1:9" x14ac:dyDescent="0.2">
      <c r="A723" s="92" t="s">
        <v>779</v>
      </c>
      <c r="B723" s="87" t="s">
        <v>1888</v>
      </c>
      <c r="C723" s="94" t="s">
        <v>1889</v>
      </c>
      <c r="D723" s="95" t="s">
        <v>1385</v>
      </c>
      <c r="E723" s="67"/>
      <c r="F723" s="67"/>
      <c r="I723" s="70">
        <f t="shared" si="13"/>
        <v>0</v>
      </c>
    </row>
    <row r="724" spans="1:9" x14ac:dyDescent="0.2">
      <c r="A724" s="109" t="s">
        <v>785</v>
      </c>
      <c r="B724" s="88" t="s">
        <v>1890</v>
      </c>
      <c r="C724" s="88"/>
      <c r="D724" s="88" t="s">
        <v>1263</v>
      </c>
      <c r="E724" s="67">
        <v>0</v>
      </c>
      <c r="F724" s="67">
        <v>0</v>
      </c>
      <c r="G724" s="70">
        <v>0</v>
      </c>
      <c r="I724" s="70">
        <f t="shared" si="13"/>
        <v>0</v>
      </c>
    </row>
    <row r="725" spans="1:9" x14ac:dyDescent="0.2">
      <c r="A725" s="86" t="s">
        <v>779</v>
      </c>
      <c r="B725" s="95" t="s">
        <v>1891</v>
      </c>
      <c r="C725" s="94" t="s">
        <v>1892</v>
      </c>
      <c r="D725" s="95" t="s">
        <v>258</v>
      </c>
      <c r="E725" s="67"/>
      <c r="F725" s="67"/>
      <c r="I725" s="70">
        <f t="shared" si="13"/>
        <v>0</v>
      </c>
    </row>
    <row r="726" spans="1:9" x14ac:dyDescent="0.2">
      <c r="A726" s="101" t="s">
        <v>785</v>
      </c>
      <c r="B726" s="100" t="s">
        <v>279</v>
      </c>
      <c r="C726" s="100"/>
      <c r="D726" s="100" t="s">
        <v>1893</v>
      </c>
      <c r="E726" s="67">
        <v>0</v>
      </c>
      <c r="F726" s="67">
        <v>0</v>
      </c>
      <c r="G726" s="70">
        <v>0</v>
      </c>
      <c r="I726" s="70">
        <f t="shared" si="13"/>
        <v>0</v>
      </c>
    </row>
    <row r="727" spans="1:9" x14ac:dyDescent="0.2">
      <c r="A727" s="82" t="s">
        <v>779</v>
      </c>
      <c r="B727" s="83" t="s">
        <v>1894</v>
      </c>
      <c r="C727" s="77"/>
      <c r="D727" s="77" t="s">
        <v>799</v>
      </c>
      <c r="E727" s="67"/>
      <c r="F727" s="67"/>
      <c r="I727" s="70">
        <f t="shared" si="13"/>
        <v>0</v>
      </c>
    </row>
    <row r="728" spans="1:9" x14ac:dyDescent="0.2">
      <c r="A728" s="84" t="s">
        <v>785</v>
      </c>
      <c r="B728" s="85" t="s">
        <v>1895</v>
      </c>
      <c r="C728" s="80" t="s">
        <v>1896</v>
      </c>
      <c r="D728" s="80" t="s">
        <v>258</v>
      </c>
      <c r="E728" s="67"/>
      <c r="F728" s="67"/>
      <c r="I728" s="70">
        <f t="shared" si="13"/>
        <v>0</v>
      </c>
    </row>
    <row r="729" spans="1:9" x14ac:dyDescent="0.2">
      <c r="A729" s="64" t="s">
        <v>779</v>
      </c>
      <c r="B729" s="77" t="s">
        <v>1897</v>
      </c>
      <c r="C729" s="80" t="s">
        <v>1896</v>
      </c>
      <c r="D729" s="77" t="s">
        <v>258</v>
      </c>
      <c r="E729" s="67"/>
      <c r="F729" s="67"/>
      <c r="I729" s="70">
        <f t="shared" si="13"/>
        <v>0</v>
      </c>
    </row>
    <row r="730" spans="1:9" x14ac:dyDescent="0.2">
      <c r="A730" s="64" t="s">
        <v>779</v>
      </c>
      <c r="B730" s="77" t="s">
        <v>1898</v>
      </c>
      <c r="C730" s="80" t="s">
        <v>1899</v>
      </c>
      <c r="D730" s="77" t="s">
        <v>1079</v>
      </c>
      <c r="E730" s="67"/>
      <c r="F730" s="67"/>
      <c r="I730" s="70">
        <f t="shared" si="13"/>
        <v>0</v>
      </c>
    </row>
    <row r="731" spans="1:9" x14ac:dyDescent="0.2">
      <c r="A731" s="79" t="s">
        <v>785</v>
      </c>
      <c r="B731" s="80" t="s">
        <v>1900</v>
      </c>
      <c r="C731" s="80" t="s">
        <v>1901</v>
      </c>
      <c r="D731" s="80" t="s">
        <v>1902</v>
      </c>
      <c r="E731" s="67">
        <v>0</v>
      </c>
      <c r="F731" s="67">
        <v>0</v>
      </c>
      <c r="G731" s="70">
        <v>0</v>
      </c>
      <c r="I731" s="70">
        <f t="shared" si="13"/>
        <v>0</v>
      </c>
    </row>
    <row r="732" spans="1:9" x14ac:dyDescent="0.2">
      <c r="A732" s="64" t="s">
        <v>779</v>
      </c>
      <c r="B732" s="77" t="s">
        <v>1903</v>
      </c>
      <c r="C732" s="80" t="s">
        <v>1901</v>
      </c>
      <c r="D732" s="77" t="s">
        <v>1902</v>
      </c>
      <c r="E732" s="67">
        <v>0</v>
      </c>
      <c r="F732" s="67">
        <v>0</v>
      </c>
      <c r="G732" s="70">
        <v>0</v>
      </c>
      <c r="I732" s="70">
        <f t="shared" si="13"/>
        <v>0</v>
      </c>
    </row>
    <row r="733" spans="1:9" x14ac:dyDescent="0.2">
      <c r="A733" s="64" t="s">
        <v>779</v>
      </c>
      <c r="B733" s="77" t="s">
        <v>1904</v>
      </c>
      <c r="C733" s="80" t="s">
        <v>1905</v>
      </c>
      <c r="D733" s="77" t="s">
        <v>241</v>
      </c>
      <c r="E733" s="67"/>
      <c r="F733" s="67"/>
      <c r="I733" s="70">
        <f t="shared" si="13"/>
        <v>0</v>
      </c>
    </row>
    <row r="734" spans="1:9" x14ac:dyDescent="0.2">
      <c r="A734" s="79" t="s">
        <v>785</v>
      </c>
      <c r="B734" s="80" t="s">
        <v>1906</v>
      </c>
      <c r="C734" s="80" t="s">
        <v>1907</v>
      </c>
      <c r="D734" s="80" t="s">
        <v>817</v>
      </c>
      <c r="E734" s="67">
        <v>34.020000000000003</v>
      </c>
      <c r="F734" s="67">
        <v>34.020000000000003</v>
      </c>
      <c r="G734" s="70">
        <v>252</v>
      </c>
      <c r="I734" s="70">
        <f t="shared" si="13"/>
        <v>252</v>
      </c>
    </row>
    <row r="735" spans="1:9" x14ac:dyDescent="0.2">
      <c r="A735" s="64" t="s">
        <v>779</v>
      </c>
      <c r="B735" s="77" t="s">
        <v>1908</v>
      </c>
      <c r="C735" s="80" t="s">
        <v>1907</v>
      </c>
      <c r="D735" s="77" t="s">
        <v>817</v>
      </c>
      <c r="E735" s="67"/>
      <c r="F735" s="67"/>
      <c r="I735" s="70">
        <f t="shared" si="13"/>
        <v>0</v>
      </c>
    </row>
    <row r="736" spans="1:9" x14ac:dyDescent="0.2">
      <c r="A736" s="84" t="s">
        <v>785</v>
      </c>
      <c r="B736" s="85" t="s">
        <v>1909</v>
      </c>
      <c r="C736" s="91"/>
      <c r="D736" s="85" t="s">
        <v>1910</v>
      </c>
      <c r="E736" s="67">
        <v>27</v>
      </c>
      <c r="F736" s="67">
        <v>27</v>
      </c>
      <c r="H736" s="70">
        <v>135</v>
      </c>
      <c r="I736" s="70">
        <f t="shared" si="13"/>
        <v>135</v>
      </c>
    </row>
    <row r="737" spans="1:9" x14ac:dyDescent="0.2">
      <c r="A737" s="101" t="s">
        <v>782</v>
      </c>
      <c r="B737" s="100" t="s">
        <v>1911</v>
      </c>
      <c r="C737" s="100"/>
      <c r="D737" s="100" t="s">
        <v>1312</v>
      </c>
      <c r="E737" s="67">
        <v>210.8</v>
      </c>
      <c r="F737" s="67">
        <v>210.8</v>
      </c>
      <c r="G737" s="70">
        <v>1561.5</v>
      </c>
      <c r="I737" s="70">
        <f t="shared" si="13"/>
        <v>1561.5</v>
      </c>
    </row>
    <row r="738" spans="1:9" x14ac:dyDescent="0.2">
      <c r="A738" s="86" t="s">
        <v>779</v>
      </c>
      <c r="B738" s="95" t="s">
        <v>1912</v>
      </c>
      <c r="C738" s="95"/>
      <c r="D738" s="95" t="s">
        <v>1312</v>
      </c>
      <c r="E738" s="67"/>
      <c r="F738" s="67"/>
      <c r="I738" s="70">
        <f t="shared" si="13"/>
        <v>0</v>
      </c>
    </row>
    <row r="739" spans="1:9" x14ac:dyDescent="0.2">
      <c r="A739" s="93" t="s">
        <v>785</v>
      </c>
      <c r="B739" s="94" t="s">
        <v>1913</v>
      </c>
      <c r="C739" s="94"/>
      <c r="D739" s="94" t="s">
        <v>1914</v>
      </c>
      <c r="E739" s="67">
        <v>0</v>
      </c>
      <c r="F739" s="67">
        <v>0</v>
      </c>
      <c r="G739" s="70">
        <v>0</v>
      </c>
      <c r="I739" s="70">
        <f t="shared" si="13"/>
        <v>0</v>
      </c>
    </row>
    <row r="740" spans="1:9" x14ac:dyDescent="0.2">
      <c r="A740" s="86" t="s">
        <v>779</v>
      </c>
      <c r="B740" s="95" t="s">
        <v>1915</v>
      </c>
      <c r="C740" s="94" t="s">
        <v>1916</v>
      </c>
      <c r="D740" s="95" t="s">
        <v>882</v>
      </c>
      <c r="E740" s="67"/>
      <c r="F740" s="67"/>
      <c r="I740" s="70">
        <f t="shared" si="13"/>
        <v>0</v>
      </c>
    </row>
    <row r="741" spans="1:9" x14ac:dyDescent="0.2">
      <c r="A741" s="93" t="s">
        <v>782</v>
      </c>
      <c r="B741" s="94" t="s">
        <v>1917</v>
      </c>
      <c r="C741" s="94"/>
      <c r="D741" s="94" t="s">
        <v>689</v>
      </c>
      <c r="E741" s="67">
        <v>117.86</v>
      </c>
      <c r="F741" s="67">
        <v>117.86</v>
      </c>
      <c r="G741" s="70">
        <v>873</v>
      </c>
      <c r="I741" s="70">
        <f t="shared" si="13"/>
        <v>873</v>
      </c>
    </row>
    <row r="742" spans="1:9" x14ac:dyDescent="0.2">
      <c r="A742" s="101" t="s">
        <v>785</v>
      </c>
      <c r="B742" s="89" t="s">
        <v>1918</v>
      </c>
      <c r="C742" s="89"/>
      <c r="D742" s="89" t="s">
        <v>1919</v>
      </c>
      <c r="E742" s="67">
        <v>0</v>
      </c>
      <c r="F742" s="67">
        <v>0</v>
      </c>
      <c r="G742" s="70">
        <v>0</v>
      </c>
      <c r="I742" s="70">
        <f t="shared" si="13"/>
        <v>0</v>
      </c>
    </row>
    <row r="743" spans="1:9" x14ac:dyDescent="0.2">
      <c r="A743" s="101" t="s">
        <v>785</v>
      </c>
      <c r="B743" s="89" t="s">
        <v>1920</v>
      </c>
      <c r="C743" s="89"/>
      <c r="D743" s="89" t="s">
        <v>929</v>
      </c>
      <c r="E743" s="67">
        <v>34.020000000000003</v>
      </c>
      <c r="F743" s="67">
        <v>34.020000000000003</v>
      </c>
      <c r="G743" s="70">
        <v>252</v>
      </c>
      <c r="I743" s="70">
        <f t="shared" si="13"/>
        <v>252</v>
      </c>
    </row>
    <row r="744" spans="1:9" x14ac:dyDescent="0.2">
      <c r="A744" s="63" t="s">
        <v>785</v>
      </c>
      <c r="B744" s="89" t="s">
        <v>1921</v>
      </c>
      <c r="C744" s="89"/>
      <c r="D744" s="89" t="s">
        <v>1922</v>
      </c>
      <c r="E744" s="67">
        <v>52.85</v>
      </c>
      <c r="F744" s="67">
        <v>52.85</v>
      </c>
      <c r="G744" s="70">
        <v>391.50200000000001</v>
      </c>
      <c r="I744" s="70">
        <f t="shared" si="13"/>
        <v>391.50200000000001</v>
      </c>
    </row>
    <row r="745" spans="1:9" x14ac:dyDescent="0.2">
      <c r="A745" s="63" t="s">
        <v>785</v>
      </c>
      <c r="B745" s="89" t="s">
        <v>1923</v>
      </c>
      <c r="C745" s="89"/>
      <c r="D745" s="89" t="s">
        <v>791</v>
      </c>
      <c r="E745" s="67"/>
      <c r="F745" s="67"/>
      <c r="I745" s="70">
        <f t="shared" si="13"/>
        <v>0</v>
      </c>
    </row>
    <row r="746" spans="1:9" x14ac:dyDescent="0.2">
      <c r="A746" s="63" t="s">
        <v>785</v>
      </c>
      <c r="B746" s="91" t="s">
        <v>1924</v>
      </c>
      <c r="C746" s="89"/>
      <c r="D746" s="89" t="s">
        <v>933</v>
      </c>
      <c r="E746" s="67">
        <v>0</v>
      </c>
      <c r="F746" s="67">
        <v>0</v>
      </c>
      <c r="G746" s="70">
        <v>0</v>
      </c>
      <c r="I746" s="70">
        <f t="shared" si="13"/>
        <v>0</v>
      </c>
    </row>
    <row r="747" spans="1:9" x14ac:dyDescent="0.2">
      <c r="A747" s="112" t="s">
        <v>785</v>
      </c>
      <c r="B747" s="115" t="s">
        <v>1925</v>
      </c>
      <c r="C747" s="89" t="s">
        <v>1926</v>
      </c>
      <c r="D747" s="89" t="s">
        <v>1927</v>
      </c>
      <c r="E747" s="67"/>
      <c r="F747" s="67"/>
      <c r="I747" s="70">
        <f t="shared" si="13"/>
        <v>0</v>
      </c>
    </row>
    <row r="748" spans="1:9" x14ac:dyDescent="0.2">
      <c r="A748" s="63" t="s">
        <v>785</v>
      </c>
      <c r="B748" s="91" t="s">
        <v>1928</v>
      </c>
      <c r="C748" s="89"/>
      <c r="D748" s="89" t="s">
        <v>1929</v>
      </c>
      <c r="E748" s="67">
        <v>82.64</v>
      </c>
      <c r="F748" s="67">
        <v>82.64</v>
      </c>
      <c r="G748" s="70">
        <v>612.15</v>
      </c>
      <c r="I748" s="70">
        <f t="shared" si="13"/>
        <v>612.15</v>
      </c>
    </row>
    <row r="749" spans="1:9" x14ac:dyDescent="0.2">
      <c r="A749" s="64" t="s">
        <v>779</v>
      </c>
      <c r="B749" s="83" t="s">
        <v>1930</v>
      </c>
      <c r="C749" s="80" t="s">
        <v>1931</v>
      </c>
      <c r="D749" s="77" t="s">
        <v>799</v>
      </c>
      <c r="E749" s="67"/>
      <c r="F749" s="67"/>
      <c r="I749" s="70">
        <f t="shared" si="13"/>
        <v>0</v>
      </c>
    </row>
    <row r="750" spans="1:9" x14ac:dyDescent="0.2">
      <c r="A750" s="79" t="s">
        <v>785</v>
      </c>
      <c r="B750" s="85" t="s">
        <v>1932</v>
      </c>
      <c r="C750" s="80"/>
      <c r="D750" s="80" t="s">
        <v>1933</v>
      </c>
      <c r="E750" s="67">
        <v>0</v>
      </c>
      <c r="F750" s="67">
        <v>0</v>
      </c>
      <c r="G750" s="70">
        <v>0</v>
      </c>
      <c r="I750" s="70">
        <f t="shared" si="13"/>
        <v>0</v>
      </c>
    </row>
    <row r="751" spans="1:9" x14ac:dyDescent="0.2">
      <c r="A751" s="64" t="s">
        <v>779</v>
      </c>
      <c r="B751" s="77" t="s">
        <v>1934</v>
      </c>
      <c r="C751" s="80" t="s">
        <v>1935</v>
      </c>
      <c r="D751" s="77" t="s">
        <v>874</v>
      </c>
      <c r="E751" s="67"/>
      <c r="F751" s="67"/>
      <c r="I751" s="70">
        <f t="shared" si="13"/>
        <v>0</v>
      </c>
    </row>
    <row r="752" spans="1:9" x14ac:dyDescent="0.2">
      <c r="A752" s="64" t="s">
        <v>779</v>
      </c>
      <c r="B752" s="77" t="s">
        <v>1936</v>
      </c>
      <c r="C752" s="80"/>
      <c r="D752" s="77" t="s">
        <v>1609</v>
      </c>
      <c r="E752" s="67"/>
      <c r="F752" s="67"/>
      <c r="I752" s="70">
        <f t="shared" si="13"/>
        <v>0</v>
      </c>
    </row>
    <row r="753" spans="1:9" x14ac:dyDescent="0.2">
      <c r="A753" s="64" t="s">
        <v>779</v>
      </c>
      <c r="B753" s="77" t="s">
        <v>1937</v>
      </c>
      <c r="C753" s="80" t="s">
        <v>1938</v>
      </c>
      <c r="D753" s="77" t="s">
        <v>1939</v>
      </c>
      <c r="E753" s="67"/>
      <c r="F753" s="67"/>
      <c r="I753" s="70">
        <f t="shared" si="13"/>
        <v>0</v>
      </c>
    </row>
    <row r="754" spans="1:9" x14ac:dyDescent="0.2">
      <c r="A754" s="103" t="s">
        <v>779</v>
      </c>
      <c r="B754" s="104" t="s">
        <v>1940</v>
      </c>
      <c r="C754" s="80"/>
      <c r="D754" s="77" t="s">
        <v>828</v>
      </c>
      <c r="E754" s="67"/>
      <c r="F754" s="67"/>
      <c r="I754" s="70">
        <f t="shared" ref="I754:I768" si="14">SUM(G754:H754)</f>
        <v>0</v>
      </c>
    </row>
    <row r="755" spans="1:9" x14ac:dyDescent="0.2">
      <c r="A755" s="101" t="s">
        <v>782</v>
      </c>
      <c r="B755" s="100" t="s">
        <v>1941</v>
      </c>
      <c r="C755" s="100"/>
      <c r="D755" s="100" t="s">
        <v>1942</v>
      </c>
      <c r="E755" s="67">
        <v>215.06</v>
      </c>
      <c r="F755" s="67">
        <v>215.06</v>
      </c>
      <c r="G755" s="70">
        <v>1593</v>
      </c>
      <c r="I755" s="70">
        <f t="shared" si="14"/>
        <v>1593</v>
      </c>
    </row>
    <row r="756" spans="1:9" x14ac:dyDescent="0.2">
      <c r="A756" s="93" t="s">
        <v>785</v>
      </c>
      <c r="B756" s="94" t="s">
        <v>1943</v>
      </c>
      <c r="C756" s="100"/>
      <c r="D756" s="94" t="s">
        <v>290</v>
      </c>
      <c r="E756" s="67"/>
      <c r="F756" s="67"/>
      <c r="I756" s="70">
        <f t="shared" si="14"/>
        <v>0</v>
      </c>
    </row>
    <row r="757" spans="1:9" x14ac:dyDescent="0.2">
      <c r="A757" s="93" t="s">
        <v>785</v>
      </c>
      <c r="B757" s="94" t="s">
        <v>1944</v>
      </c>
      <c r="C757" s="94" t="s">
        <v>1945</v>
      </c>
      <c r="D757" s="94" t="s">
        <v>1946</v>
      </c>
      <c r="E757" s="67">
        <v>17.010000000000002</v>
      </c>
      <c r="F757" s="67">
        <v>17.010000000000002</v>
      </c>
      <c r="G757" s="70">
        <v>126</v>
      </c>
      <c r="I757" s="70">
        <f t="shared" si="14"/>
        <v>126</v>
      </c>
    </row>
    <row r="758" spans="1:9" x14ac:dyDescent="0.2">
      <c r="A758" s="63" t="s">
        <v>782</v>
      </c>
      <c r="B758" s="89" t="s">
        <v>1947</v>
      </c>
      <c r="C758" s="89"/>
      <c r="D758" s="89" t="s">
        <v>1312</v>
      </c>
      <c r="E758" s="67">
        <v>234.18</v>
      </c>
      <c r="F758" s="67">
        <v>234.18</v>
      </c>
      <c r="G758" s="70">
        <v>1673</v>
      </c>
      <c r="H758" s="70">
        <v>41.625</v>
      </c>
      <c r="I758" s="70">
        <f t="shared" si="14"/>
        <v>1714.625</v>
      </c>
    </row>
    <row r="759" spans="1:9" x14ac:dyDescent="0.2">
      <c r="A759" s="64" t="s">
        <v>779</v>
      </c>
      <c r="B759" s="77" t="s">
        <v>1948</v>
      </c>
      <c r="C759" s="77"/>
      <c r="D759" s="77" t="s">
        <v>1312</v>
      </c>
      <c r="E759" s="67">
        <v>0</v>
      </c>
      <c r="F759" s="67">
        <v>0</v>
      </c>
      <c r="G759" s="70">
        <v>0</v>
      </c>
      <c r="I759" s="70">
        <f t="shared" si="14"/>
        <v>0</v>
      </c>
    </row>
    <row r="760" spans="1:9" x14ac:dyDescent="0.2">
      <c r="A760" s="105" t="s">
        <v>785</v>
      </c>
      <c r="B760" s="106" t="s">
        <v>1949</v>
      </c>
      <c r="C760" s="80"/>
      <c r="D760" s="80" t="s">
        <v>1950</v>
      </c>
      <c r="E760" s="67"/>
      <c r="F760" s="67"/>
      <c r="I760" s="70">
        <f t="shared" si="14"/>
        <v>0</v>
      </c>
    </row>
    <row r="761" spans="1:9" x14ac:dyDescent="0.2">
      <c r="A761" s="84" t="s">
        <v>785</v>
      </c>
      <c r="B761" s="85" t="s">
        <v>1951</v>
      </c>
      <c r="C761" s="85"/>
      <c r="D761" s="85" t="s">
        <v>1950</v>
      </c>
      <c r="E761" s="67">
        <v>0</v>
      </c>
      <c r="F761" s="67">
        <v>0</v>
      </c>
      <c r="G761" s="70">
        <v>0</v>
      </c>
      <c r="I761" s="70">
        <f t="shared" si="14"/>
        <v>0</v>
      </c>
    </row>
    <row r="762" spans="1:9" x14ac:dyDescent="0.2">
      <c r="A762" s="63" t="s">
        <v>782</v>
      </c>
      <c r="B762" s="89" t="s">
        <v>1952</v>
      </c>
      <c r="C762" s="89" t="s">
        <v>1953</v>
      </c>
      <c r="D762" s="89" t="s">
        <v>955</v>
      </c>
      <c r="E762" s="67">
        <f>678.59-4.67</f>
        <v>673.92000000000007</v>
      </c>
      <c r="F762" s="67">
        <v>673.92</v>
      </c>
      <c r="G762" s="70">
        <f>5026.59-34.56</f>
        <v>4992.03</v>
      </c>
      <c r="I762" s="70">
        <f t="shared" si="14"/>
        <v>4992.03</v>
      </c>
    </row>
    <row r="763" spans="1:9" x14ac:dyDescent="0.2">
      <c r="A763" s="64" t="s">
        <v>779</v>
      </c>
      <c r="B763" s="77" t="s">
        <v>1954</v>
      </c>
      <c r="C763" s="80" t="s">
        <v>1953</v>
      </c>
      <c r="D763" s="77" t="s">
        <v>955</v>
      </c>
      <c r="E763" s="67">
        <v>4.67</v>
      </c>
      <c r="F763" s="67">
        <v>4.67</v>
      </c>
      <c r="G763" s="70">
        <v>34.56</v>
      </c>
      <c r="I763" s="70">
        <f t="shared" si="14"/>
        <v>34.56</v>
      </c>
    </row>
    <row r="764" spans="1:9" x14ac:dyDescent="0.2">
      <c r="A764" s="84" t="s">
        <v>785</v>
      </c>
      <c r="B764" s="85" t="s">
        <v>1955</v>
      </c>
      <c r="C764" s="80"/>
      <c r="D764" s="80" t="s">
        <v>1727</v>
      </c>
      <c r="E764" s="67">
        <v>185.26</v>
      </c>
      <c r="F764" s="67">
        <v>185.26</v>
      </c>
      <c r="G764" s="70">
        <v>1372.32</v>
      </c>
      <c r="I764" s="70">
        <f t="shared" si="14"/>
        <v>1372.32</v>
      </c>
    </row>
    <row r="765" spans="1:9" x14ac:dyDescent="0.2">
      <c r="A765" s="64" t="s">
        <v>779</v>
      </c>
      <c r="B765" s="77" t="s">
        <v>1956</v>
      </c>
      <c r="C765" s="80" t="s">
        <v>1957</v>
      </c>
      <c r="D765" s="77" t="s">
        <v>824</v>
      </c>
      <c r="E765" s="67"/>
      <c r="F765" s="67"/>
      <c r="I765" s="70">
        <f t="shared" si="14"/>
        <v>0</v>
      </c>
    </row>
    <row r="766" spans="1:9" x14ac:dyDescent="0.2">
      <c r="A766" s="63" t="s">
        <v>785</v>
      </c>
      <c r="B766" s="89" t="s">
        <v>1958</v>
      </c>
      <c r="C766" s="89"/>
      <c r="D766" s="89" t="s">
        <v>1959</v>
      </c>
      <c r="E766" s="67">
        <v>0</v>
      </c>
      <c r="F766" s="67">
        <v>0</v>
      </c>
      <c r="G766" s="70">
        <v>0</v>
      </c>
      <c r="I766" s="70">
        <f t="shared" si="14"/>
        <v>0</v>
      </c>
    </row>
    <row r="767" spans="1:9" x14ac:dyDescent="0.2">
      <c r="A767" s="63" t="s">
        <v>782</v>
      </c>
      <c r="B767" s="89" t="s">
        <v>1960</v>
      </c>
      <c r="C767" s="89"/>
      <c r="D767" s="89" t="s">
        <v>236</v>
      </c>
      <c r="E767" s="67">
        <v>394.33</v>
      </c>
      <c r="F767" s="67">
        <v>394.33</v>
      </c>
      <c r="G767" s="70">
        <v>2920.95</v>
      </c>
      <c r="I767" s="70">
        <f t="shared" si="14"/>
        <v>2920.95</v>
      </c>
    </row>
    <row r="768" spans="1:9" x14ac:dyDescent="0.2">
      <c r="A768" s="64" t="s">
        <v>779</v>
      </c>
      <c r="B768" s="77" t="s">
        <v>1961</v>
      </c>
      <c r="C768" s="80" t="s">
        <v>1962</v>
      </c>
      <c r="D768" s="77" t="s">
        <v>1337</v>
      </c>
      <c r="E768" s="67">
        <v>1.82</v>
      </c>
      <c r="F768" s="67">
        <v>1.82</v>
      </c>
      <c r="G768" s="70">
        <v>13.5</v>
      </c>
      <c r="I768" s="70">
        <f t="shared" si="14"/>
        <v>13.5</v>
      </c>
    </row>
    <row r="769" spans="1:9" x14ac:dyDescent="0.2">
      <c r="A769" s="79" t="s">
        <v>785</v>
      </c>
      <c r="B769" s="80" t="s">
        <v>1963</v>
      </c>
      <c r="C769" s="80"/>
      <c r="D769" s="80" t="s">
        <v>1652</v>
      </c>
      <c r="E769" s="67"/>
      <c r="F769" s="67"/>
    </row>
    <row r="770" spans="1:9" x14ac:dyDescent="0.2">
      <c r="A770" s="84" t="s">
        <v>782</v>
      </c>
      <c r="B770" s="85" t="s">
        <v>1964</v>
      </c>
      <c r="C770" s="80"/>
      <c r="D770" s="80" t="s">
        <v>1965</v>
      </c>
      <c r="E770" s="67"/>
      <c r="F770" s="67"/>
      <c r="I770" s="70">
        <f t="shared" ref="I770:I778" si="15">SUM(G770:H770)</f>
        <v>0</v>
      </c>
    </row>
    <row r="771" spans="1:9" x14ac:dyDescent="0.2">
      <c r="A771" s="82" t="s">
        <v>779</v>
      </c>
      <c r="B771" s="83" t="s">
        <v>1966</v>
      </c>
      <c r="C771" s="77"/>
      <c r="D771" s="77" t="s">
        <v>1965</v>
      </c>
      <c r="E771" s="67"/>
      <c r="F771" s="67"/>
      <c r="I771" s="70">
        <f t="shared" si="15"/>
        <v>0</v>
      </c>
    </row>
    <row r="772" spans="1:9" x14ac:dyDescent="0.2">
      <c r="A772" s="79" t="s">
        <v>782</v>
      </c>
      <c r="B772" s="80" t="s">
        <v>1967</v>
      </c>
      <c r="C772" s="80"/>
      <c r="D772" s="80" t="s">
        <v>1968</v>
      </c>
      <c r="E772" s="67">
        <v>17.62</v>
      </c>
      <c r="F772" s="67">
        <v>17.62</v>
      </c>
      <c r="G772" s="70">
        <v>130.49</v>
      </c>
      <c r="I772" s="70">
        <f t="shared" si="15"/>
        <v>130.49</v>
      </c>
    </row>
    <row r="773" spans="1:9" x14ac:dyDescent="0.2">
      <c r="A773" s="82" t="s">
        <v>779</v>
      </c>
      <c r="B773" s="83" t="s">
        <v>1969</v>
      </c>
      <c r="C773" s="80" t="s">
        <v>1970</v>
      </c>
      <c r="D773" s="77" t="s">
        <v>799</v>
      </c>
      <c r="E773" s="67"/>
      <c r="F773" s="67"/>
      <c r="I773" s="70">
        <f t="shared" si="15"/>
        <v>0</v>
      </c>
    </row>
    <row r="774" spans="1:9" x14ac:dyDescent="0.2">
      <c r="A774" s="79" t="s">
        <v>785</v>
      </c>
      <c r="B774" s="80" t="s">
        <v>1971</v>
      </c>
      <c r="C774" s="80" t="s">
        <v>1972</v>
      </c>
      <c r="D774" s="80" t="s">
        <v>1609</v>
      </c>
      <c r="E774" s="67">
        <v>0</v>
      </c>
      <c r="F774" s="67">
        <v>0</v>
      </c>
      <c r="G774" s="70">
        <v>0</v>
      </c>
      <c r="I774" s="70">
        <f t="shared" si="15"/>
        <v>0</v>
      </c>
    </row>
    <row r="775" spans="1:9" x14ac:dyDescent="0.2">
      <c r="A775" s="64" t="s">
        <v>779</v>
      </c>
      <c r="B775" s="77" t="s">
        <v>1973</v>
      </c>
      <c r="C775" s="80"/>
      <c r="D775" s="77" t="s">
        <v>874</v>
      </c>
      <c r="E775" s="67"/>
      <c r="F775" s="67"/>
      <c r="I775" s="70">
        <f t="shared" si="15"/>
        <v>0</v>
      </c>
    </row>
    <row r="776" spans="1:9" x14ac:dyDescent="0.2">
      <c r="A776" s="79" t="s">
        <v>785</v>
      </c>
      <c r="B776" s="80" t="s">
        <v>1974</v>
      </c>
      <c r="C776" s="80" t="s">
        <v>1975</v>
      </c>
      <c r="D776" s="80" t="s">
        <v>1976</v>
      </c>
      <c r="E776" s="67"/>
      <c r="F776" s="67"/>
      <c r="I776" s="70">
        <f t="shared" si="15"/>
        <v>0</v>
      </c>
    </row>
    <row r="777" spans="1:9" x14ac:dyDescent="0.2">
      <c r="A777" s="63" t="s">
        <v>782</v>
      </c>
      <c r="B777" s="89" t="s">
        <v>1977</v>
      </c>
      <c r="C777" s="89" t="s">
        <v>1978</v>
      </c>
      <c r="D777" s="89" t="s">
        <v>1979</v>
      </c>
      <c r="E777" s="67">
        <v>141.04</v>
      </c>
      <c r="F777" s="67">
        <v>141.04</v>
      </c>
      <c r="G777" s="70">
        <v>1044.75</v>
      </c>
      <c r="I777" s="70">
        <f t="shared" si="15"/>
        <v>1044.75</v>
      </c>
    </row>
    <row r="778" spans="1:9" x14ac:dyDescent="0.2">
      <c r="A778" s="64" t="s">
        <v>779</v>
      </c>
      <c r="B778" s="77" t="s">
        <v>1980</v>
      </c>
      <c r="C778" s="80" t="s">
        <v>1978</v>
      </c>
      <c r="D778" s="77" t="s">
        <v>1979</v>
      </c>
      <c r="E778" s="67"/>
      <c r="F778" s="67"/>
      <c r="I778" s="70">
        <f t="shared" si="15"/>
        <v>0</v>
      </c>
    </row>
    <row r="779" spans="1:9" x14ac:dyDescent="0.2">
      <c r="A779" s="79" t="s">
        <v>785</v>
      </c>
      <c r="B779" s="80" t="s">
        <v>1981</v>
      </c>
      <c r="C779" s="80"/>
      <c r="D779" s="80" t="s">
        <v>1982</v>
      </c>
      <c r="E779" s="67"/>
      <c r="F779" s="67"/>
    </row>
    <row r="780" spans="1:9" x14ac:dyDescent="0.2">
      <c r="A780" s="79" t="s">
        <v>785</v>
      </c>
      <c r="B780" s="80" t="s">
        <v>1983</v>
      </c>
      <c r="C780" s="80" t="s">
        <v>1984</v>
      </c>
      <c r="D780" s="80" t="s">
        <v>1985</v>
      </c>
      <c r="E780" s="67"/>
      <c r="F780" s="67"/>
      <c r="I780" s="70">
        <f t="shared" ref="I780:I843" si="16">SUM(G780:H780)</f>
        <v>0</v>
      </c>
    </row>
    <row r="781" spans="1:9" x14ac:dyDescent="0.2">
      <c r="A781" s="64" t="s">
        <v>779</v>
      </c>
      <c r="B781" s="77" t="s">
        <v>1986</v>
      </c>
      <c r="C781" s="80" t="s">
        <v>1987</v>
      </c>
      <c r="D781" s="77" t="s">
        <v>1985</v>
      </c>
      <c r="E781" s="67"/>
      <c r="F781" s="67"/>
      <c r="I781" s="70">
        <f t="shared" si="16"/>
        <v>0</v>
      </c>
    </row>
    <row r="782" spans="1:9" x14ac:dyDescent="0.2">
      <c r="A782" s="63" t="s">
        <v>785</v>
      </c>
      <c r="B782" s="89" t="s">
        <v>1988</v>
      </c>
      <c r="C782" s="89"/>
      <c r="D782" s="89" t="s">
        <v>942</v>
      </c>
      <c r="E782" s="67">
        <v>0</v>
      </c>
      <c r="F782" s="67">
        <v>0</v>
      </c>
      <c r="G782" s="70">
        <v>0</v>
      </c>
      <c r="I782" s="70">
        <f t="shared" si="16"/>
        <v>0</v>
      </c>
    </row>
    <row r="783" spans="1:9" x14ac:dyDescent="0.2">
      <c r="A783" s="64" t="s">
        <v>779</v>
      </c>
      <c r="B783" s="77" t="s">
        <v>1989</v>
      </c>
      <c r="C783" s="77"/>
      <c r="D783" s="77" t="s">
        <v>942</v>
      </c>
      <c r="E783" s="67"/>
      <c r="F783" s="67"/>
      <c r="I783" s="70">
        <f t="shared" si="16"/>
        <v>0</v>
      </c>
    </row>
    <row r="784" spans="1:9" x14ac:dyDescent="0.2">
      <c r="A784" s="82" t="s">
        <v>779</v>
      </c>
      <c r="B784" s="83" t="s">
        <v>1990</v>
      </c>
      <c r="C784" s="80" t="s">
        <v>1991</v>
      </c>
      <c r="D784" s="77" t="s">
        <v>1992</v>
      </c>
      <c r="E784" s="67"/>
      <c r="F784" s="67"/>
      <c r="I784" s="70">
        <f t="shared" si="16"/>
        <v>0</v>
      </c>
    </row>
    <row r="785" spans="1:9" x14ac:dyDescent="0.2">
      <c r="A785" s="90" t="s">
        <v>782</v>
      </c>
      <c r="B785" s="91" t="s">
        <v>1993</v>
      </c>
      <c r="C785" s="89"/>
      <c r="D785" s="89" t="s">
        <v>1994</v>
      </c>
      <c r="E785" s="67">
        <v>22.07</v>
      </c>
      <c r="F785" s="67">
        <v>22.07</v>
      </c>
      <c r="G785" s="70">
        <v>163.5</v>
      </c>
      <c r="I785" s="70">
        <f t="shared" si="16"/>
        <v>163.5</v>
      </c>
    </row>
    <row r="786" spans="1:9" x14ac:dyDescent="0.2">
      <c r="A786" s="82" t="s">
        <v>779</v>
      </c>
      <c r="B786" s="83" t="s">
        <v>1995</v>
      </c>
      <c r="C786" s="83"/>
      <c r="D786" s="83" t="s">
        <v>1996</v>
      </c>
      <c r="E786" s="67">
        <v>0</v>
      </c>
      <c r="F786" s="67">
        <v>0</v>
      </c>
      <c r="G786" s="70">
        <v>0</v>
      </c>
      <c r="I786" s="70">
        <f t="shared" si="16"/>
        <v>0</v>
      </c>
    </row>
    <row r="787" spans="1:9" x14ac:dyDescent="0.2">
      <c r="A787" s="64" t="s">
        <v>779</v>
      </c>
      <c r="B787" s="77" t="s">
        <v>1997</v>
      </c>
      <c r="C787" s="80" t="s">
        <v>1998</v>
      </c>
      <c r="D787" s="77" t="s">
        <v>1999</v>
      </c>
      <c r="E787" s="67"/>
      <c r="F787" s="67"/>
      <c r="I787" s="70">
        <f t="shared" si="16"/>
        <v>0</v>
      </c>
    </row>
    <row r="788" spans="1:9" x14ac:dyDescent="0.2">
      <c r="A788" s="90" t="s">
        <v>785</v>
      </c>
      <c r="B788" s="91" t="s">
        <v>2000</v>
      </c>
      <c r="C788" s="91" t="s">
        <v>2001</v>
      </c>
      <c r="D788" s="91" t="s">
        <v>817</v>
      </c>
      <c r="E788" s="67">
        <v>17.010000000000002</v>
      </c>
      <c r="F788" s="67">
        <v>17.010000000000002</v>
      </c>
      <c r="G788" s="70">
        <v>126</v>
      </c>
      <c r="I788" s="70">
        <f t="shared" si="16"/>
        <v>126</v>
      </c>
    </row>
    <row r="789" spans="1:9" x14ac:dyDescent="0.2">
      <c r="A789" s="64" t="s">
        <v>779</v>
      </c>
      <c r="B789" s="77" t="s">
        <v>2002</v>
      </c>
      <c r="C789" s="77"/>
      <c r="D789" s="77" t="s">
        <v>1263</v>
      </c>
      <c r="E789" s="67"/>
      <c r="F789" s="67"/>
      <c r="I789" s="70">
        <f t="shared" si="16"/>
        <v>0</v>
      </c>
    </row>
    <row r="790" spans="1:9" x14ac:dyDescent="0.2">
      <c r="A790" s="64" t="s">
        <v>779</v>
      </c>
      <c r="B790" s="77" t="s">
        <v>2003</v>
      </c>
      <c r="C790" s="77"/>
      <c r="D790" s="77" t="s">
        <v>2004</v>
      </c>
      <c r="E790" s="67"/>
      <c r="F790" s="67"/>
      <c r="I790" s="70">
        <f t="shared" si="16"/>
        <v>0</v>
      </c>
    </row>
    <row r="791" spans="1:9" x14ac:dyDescent="0.2">
      <c r="A791" s="90" t="s">
        <v>785</v>
      </c>
      <c r="B791" s="91" t="s">
        <v>2005</v>
      </c>
      <c r="C791" s="89"/>
      <c r="D791" s="89" t="s">
        <v>1263</v>
      </c>
      <c r="E791" s="67">
        <v>0</v>
      </c>
      <c r="F791" s="67">
        <v>0</v>
      </c>
      <c r="G791" s="70">
        <v>0</v>
      </c>
      <c r="I791" s="70">
        <f t="shared" si="16"/>
        <v>0</v>
      </c>
    </row>
    <row r="792" spans="1:9" x14ac:dyDescent="0.2">
      <c r="A792" s="63" t="s">
        <v>785</v>
      </c>
      <c r="B792" s="89" t="s">
        <v>2006</v>
      </c>
      <c r="C792" s="89"/>
      <c r="D792" s="89" t="s">
        <v>791</v>
      </c>
      <c r="E792" s="67">
        <v>0</v>
      </c>
      <c r="F792" s="67">
        <v>0</v>
      </c>
      <c r="G792" s="70">
        <v>0</v>
      </c>
      <c r="I792" s="70">
        <f t="shared" si="16"/>
        <v>0</v>
      </c>
    </row>
    <row r="793" spans="1:9" x14ac:dyDescent="0.2">
      <c r="A793" s="64" t="s">
        <v>779</v>
      </c>
      <c r="B793" s="77" t="s">
        <v>2007</v>
      </c>
      <c r="C793" s="77"/>
      <c r="D793" s="77" t="s">
        <v>791</v>
      </c>
      <c r="E793" s="67"/>
      <c r="F793" s="67"/>
      <c r="I793" s="70">
        <f t="shared" si="16"/>
        <v>0</v>
      </c>
    </row>
    <row r="794" spans="1:9" x14ac:dyDescent="0.2">
      <c r="A794" s="64" t="s">
        <v>779</v>
      </c>
      <c r="B794" s="77" t="s">
        <v>2008</v>
      </c>
      <c r="C794" s="77"/>
      <c r="D794" s="77" t="s">
        <v>258</v>
      </c>
      <c r="E794" s="67"/>
      <c r="F794" s="67"/>
      <c r="I794" s="70">
        <f t="shared" si="16"/>
        <v>0</v>
      </c>
    </row>
    <row r="795" spans="1:9" x14ac:dyDescent="0.2">
      <c r="A795" s="63" t="s">
        <v>785</v>
      </c>
      <c r="B795" s="89" t="s">
        <v>2009</v>
      </c>
      <c r="C795" s="89"/>
      <c r="D795" s="89" t="s">
        <v>2010</v>
      </c>
      <c r="E795" s="67">
        <v>324.41000000000003</v>
      </c>
      <c r="F795" s="67">
        <v>324.41000000000003</v>
      </c>
      <c r="G795" s="70">
        <v>2403</v>
      </c>
      <c r="I795" s="70">
        <f t="shared" si="16"/>
        <v>2403</v>
      </c>
    </row>
    <row r="796" spans="1:9" x14ac:dyDescent="0.2">
      <c r="A796" s="64" t="s">
        <v>779</v>
      </c>
      <c r="B796" s="77" t="s">
        <v>2011</v>
      </c>
      <c r="C796" s="80" t="s">
        <v>2012</v>
      </c>
      <c r="D796" s="77" t="s">
        <v>2013</v>
      </c>
      <c r="E796" s="67"/>
      <c r="F796" s="67"/>
      <c r="I796" s="70">
        <f t="shared" si="16"/>
        <v>0</v>
      </c>
    </row>
    <row r="797" spans="1:9" x14ac:dyDescent="0.2">
      <c r="A797" s="84" t="s">
        <v>785</v>
      </c>
      <c r="B797" s="85" t="s">
        <v>2014</v>
      </c>
      <c r="C797" s="80" t="s">
        <v>2015</v>
      </c>
      <c r="D797" s="80" t="s">
        <v>791</v>
      </c>
      <c r="E797" s="67">
        <v>0</v>
      </c>
      <c r="F797" s="67">
        <v>0</v>
      </c>
      <c r="G797" s="70">
        <v>0</v>
      </c>
      <c r="I797" s="70">
        <f t="shared" si="16"/>
        <v>0</v>
      </c>
    </row>
    <row r="798" spans="1:9" x14ac:dyDescent="0.2">
      <c r="A798" s="64" t="s">
        <v>779</v>
      </c>
      <c r="B798" s="77" t="s">
        <v>2016</v>
      </c>
      <c r="C798" s="77"/>
      <c r="D798" s="77" t="s">
        <v>817</v>
      </c>
      <c r="E798" s="67"/>
      <c r="F798" s="67"/>
      <c r="I798" s="70">
        <f t="shared" si="16"/>
        <v>0</v>
      </c>
    </row>
    <row r="799" spans="1:9" x14ac:dyDescent="0.2">
      <c r="A799" s="63" t="s">
        <v>782</v>
      </c>
      <c r="B799" s="89" t="s">
        <v>2017</v>
      </c>
      <c r="C799" s="89" t="s">
        <v>2018</v>
      </c>
      <c r="D799" s="89" t="s">
        <v>2019</v>
      </c>
      <c r="E799" s="67">
        <f>675.18-2.43</f>
        <v>672.75</v>
      </c>
      <c r="F799" s="67">
        <v>672.75</v>
      </c>
      <c r="G799" s="70">
        <f>5001.3-18</f>
        <v>4983.3</v>
      </c>
      <c r="I799" s="70">
        <f t="shared" si="16"/>
        <v>4983.3</v>
      </c>
    </row>
    <row r="800" spans="1:9" x14ac:dyDescent="0.2">
      <c r="A800" s="64" t="s">
        <v>779</v>
      </c>
      <c r="B800" s="77" t="s">
        <v>2020</v>
      </c>
      <c r="C800" s="80" t="s">
        <v>2018</v>
      </c>
      <c r="D800" s="77" t="s">
        <v>1139</v>
      </c>
      <c r="E800" s="67">
        <v>2.4300000000000002</v>
      </c>
      <c r="F800" s="67">
        <v>2.4300000000000002</v>
      </c>
      <c r="G800" s="70">
        <v>18</v>
      </c>
      <c r="I800" s="70">
        <f t="shared" si="16"/>
        <v>18</v>
      </c>
    </row>
    <row r="801" spans="1:9" x14ac:dyDescent="0.2">
      <c r="A801" s="79" t="s">
        <v>782</v>
      </c>
      <c r="B801" s="80" t="s">
        <v>2021</v>
      </c>
      <c r="C801" s="80"/>
      <c r="D801" s="80" t="s">
        <v>312</v>
      </c>
      <c r="E801" s="67">
        <v>363.04</v>
      </c>
      <c r="F801" s="67">
        <v>363.04</v>
      </c>
      <c r="G801" s="70">
        <v>2632.56</v>
      </c>
      <c r="H801" s="70">
        <v>38.25</v>
      </c>
      <c r="I801" s="70">
        <f t="shared" si="16"/>
        <v>2670.81</v>
      </c>
    </row>
    <row r="802" spans="1:9" x14ac:dyDescent="0.2">
      <c r="A802" s="64" t="s">
        <v>779</v>
      </c>
      <c r="B802" s="77" t="s">
        <v>2022</v>
      </c>
      <c r="C802" s="77"/>
      <c r="D802" s="77" t="s">
        <v>312</v>
      </c>
      <c r="E802" s="67"/>
      <c r="F802" s="67"/>
      <c r="I802" s="70">
        <f t="shared" si="16"/>
        <v>0</v>
      </c>
    </row>
    <row r="803" spans="1:9" x14ac:dyDescent="0.2">
      <c r="A803" s="64" t="s">
        <v>779</v>
      </c>
      <c r="B803" s="77" t="s">
        <v>2023</v>
      </c>
      <c r="C803" s="80"/>
      <c r="D803" s="77" t="s">
        <v>942</v>
      </c>
      <c r="E803" s="67"/>
      <c r="F803" s="67"/>
      <c r="I803" s="70">
        <f t="shared" si="16"/>
        <v>0</v>
      </c>
    </row>
    <row r="804" spans="1:9" x14ac:dyDescent="0.2">
      <c r="A804" s="64" t="s">
        <v>779</v>
      </c>
      <c r="B804" s="77" t="s">
        <v>2024</v>
      </c>
      <c r="C804" s="80"/>
      <c r="D804" s="77" t="s">
        <v>824</v>
      </c>
      <c r="E804" s="67"/>
      <c r="F804" s="67"/>
      <c r="I804" s="70">
        <f t="shared" si="16"/>
        <v>0</v>
      </c>
    </row>
    <row r="805" spans="1:9" x14ac:dyDescent="0.2">
      <c r="A805" s="90" t="s">
        <v>785</v>
      </c>
      <c r="B805" s="91" t="s">
        <v>2025</v>
      </c>
      <c r="C805" s="89"/>
      <c r="D805" s="89" t="s">
        <v>1157</v>
      </c>
      <c r="E805" s="67">
        <v>34.51</v>
      </c>
      <c r="F805" s="67">
        <v>34.51</v>
      </c>
      <c r="G805" s="70">
        <v>255.6</v>
      </c>
      <c r="I805" s="70">
        <f t="shared" si="16"/>
        <v>255.6</v>
      </c>
    </row>
    <row r="806" spans="1:9" x14ac:dyDescent="0.2">
      <c r="A806" s="82" t="s">
        <v>779</v>
      </c>
      <c r="B806" s="83" t="s">
        <v>2026</v>
      </c>
      <c r="C806" s="80" t="s">
        <v>2027</v>
      </c>
      <c r="D806" s="77" t="s">
        <v>942</v>
      </c>
      <c r="E806" s="67"/>
      <c r="F806" s="67"/>
      <c r="I806" s="70">
        <f t="shared" si="16"/>
        <v>0</v>
      </c>
    </row>
    <row r="807" spans="1:9" x14ac:dyDescent="0.2">
      <c r="A807" s="64" t="s">
        <v>779</v>
      </c>
      <c r="B807" s="77" t="s">
        <v>2028</v>
      </c>
      <c r="C807" s="80"/>
      <c r="D807" s="77" t="s">
        <v>2029</v>
      </c>
      <c r="E807" s="67"/>
      <c r="F807" s="67"/>
      <c r="I807" s="70">
        <f t="shared" si="16"/>
        <v>0</v>
      </c>
    </row>
    <row r="808" spans="1:9" x14ac:dyDescent="0.2">
      <c r="A808" s="64" t="s">
        <v>779</v>
      </c>
      <c r="B808" s="77" t="s">
        <v>2030</v>
      </c>
      <c r="C808" s="80" t="s">
        <v>2031</v>
      </c>
      <c r="D808" s="77" t="s">
        <v>2032</v>
      </c>
      <c r="E808" s="67"/>
      <c r="F808" s="67"/>
      <c r="I808" s="70">
        <f t="shared" si="16"/>
        <v>0</v>
      </c>
    </row>
    <row r="809" spans="1:9" x14ac:dyDescent="0.2">
      <c r="A809" s="64" t="s">
        <v>779</v>
      </c>
      <c r="B809" s="77" t="s">
        <v>2033</v>
      </c>
      <c r="C809" s="77"/>
      <c r="D809" s="77" t="s">
        <v>1263</v>
      </c>
      <c r="E809" s="67"/>
      <c r="F809" s="67"/>
      <c r="I809" s="70">
        <f t="shared" si="16"/>
        <v>0</v>
      </c>
    </row>
    <row r="810" spans="1:9" x14ac:dyDescent="0.2">
      <c r="A810" s="82" t="s">
        <v>779</v>
      </c>
      <c r="B810" s="83" t="s">
        <v>2034</v>
      </c>
      <c r="C810" s="83"/>
      <c r="D810" s="83" t="s">
        <v>1825</v>
      </c>
      <c r="E810" s="67"/>
      <c r="F810" s="67"/>
      <c r="I810" s="70">
        <f t="shared" si="16"/>
        <v>0</v>
      </c>
    </row>
    <row r="811" spans="1:9" x14ac:dyDescent="0.2">
      <c r="A811" s="63" t="s">
        <v>782</v>
      </c>
      <c r="B811" s="89" t="s">
        <v>2035</v>
      </c>
      <c r="C811" s="89" t="s">
        <v>2036</v>
      </c>
      <c r="D811" s="89" t="s">
        <v>2037</v>
      </c>
      <c r="E811" s="67">
        <v>4.07</v>
      </c>
      <c r="F811" s="67">
        <v>4.07</v>
      </c>
      <c r="G811" s="70">
        <v>30.18</v>
      </c>
      <c r="I811" s="70">
        <f t="shared" si="16"/>
        <v>30.18</v>
      </c>
    </row>
    <row r="812" spans="1:9" x14ac:dyDescent="0.2">
      <c r="A812" s="64" t="s">
        <v>779</v>
      </c>
      <c r="B812" s="77" t="s">
        <v>2038</v>
      </c>
      <c r="C812" s="77"/>
      <c r="D812" s="77" t="s">
        <v>2039</v>
      </c>
      <c r="E812" s="67">
        <v>2.5299999999999998</v>
      </c>
      <c r="F812" s="67">
        <v>2.5299999999999998</v>
      </c>
      <c r="G812" s="70">
        <v>18.75</v>
      </c>
      <c r="I812" s="70">
        <f t="shared" si="16"/>
        <v>18.75</v>
      </c>
    </row>
    <row r="813" spans="1:9" x14ac:dyDescent="0.2">
      <c r="A813" s="64" t="s">
        <v>779</v>
      </c>
      <c r="B813" s="77" t="s">
        <v>2040</v>
      </c>
      <c r="C813" s="80" t="s">
        <v>2041</v>
      </c>
      <c r="D813" s="77" t="s">
        <v>2042</v>
      </c>
      <c r="E813" s="67"/>
      <c r="F813" s="67"/>
      <c r="I813" s="70">
        <f t="shared" si="16"/>
        <v>0</v>
      </c>
    </row>
    <row r="814" spans="1:9" x14ac:dyDescent="0.2">
      <c r="A814" s="101" t="s">
        <v>782</v>
      </c>
      <c r="B814" s="100" t="s">
        <v>2043</v>
      </c>
      <c r="C814" s="100" t="s">
        <v>2044</v>
      </c>
      <c r="D814" s="100" t="s">
        <v>2045</v>
      </c>
      <c r="E814" s="67">
        <v>69.05</v>
      </c>
      <c r="F814" s="67">
        <v>69.05</v>
      </c>
      <c r="G814" s="70">
        <v>511.47</v>
      </c>
      <c r="I814" s="70">
        <f t="shared" si="16"/>
        <v>511.47</v>
      </c>
    </row>
    <row r="815" spans="1:9" x14ac:dyDescent="0.2">
      <c r="A815" s="101" t="s">
        <v>782</v>
      </c>
      <c r="B815" s="100" t="s">
        <v>2046</v>
      </c>
      <c r="C815" s="100" t="s">
        <v>2047</v>
      </c>
      <c r="D815" s="100" t="s">
        <v>2048</v>
      </c>
      <c r="E815" s="67">
        <v>32.6</v>
      </c>
      <c r="F815" s="67">
        <v>32.6</v>
      </c>
      <c r="G815" s="70">
        <v>241.47</v>
      </c>
      <c r="I815" s="70">
        <f t="shared" si="16"/>
        <v>241.47</v>
      </c>
    </row>
    <row r="816" spans="1:9" x14ac:dyDescent="0.2">
      <c r="A816" s="63" t="s">
        <v>785</v>
      </c>
      <c r="B816" s="89" t="s">
        <v>2049</v>
      </c>
      <c r="C816" s="89"/>
      <c r="D816" s="89" t="s">
        <v>2050</v>
      </c>
      <c r="E816" s="67">
        <v>0</v>
      </c>
      <c r="F816" s="67">
        <v>0</v>
      </c>
      <c r="G816" s="70">
        <v>0</v>
      </c>
      <c r="I816" s="70">
        <f t="shared" si="16"/>
        <v>0</v>
      </c>
    </row>
    <row r="817" spans="1:9" x14ac:dyDescent="0.2">
      <c r="A817" s="63" t="s">
        <v>782</v>
      </c>
      <c r="B817" s="89" t="s">
        <v>2051</v>
      </c>
      <c r="C817" s="89"/>
      <c r="D817" s="89" t="s">
        <v>2052</v>
      </c>
      <c r="E817" s="67">
        <v>75.58</v>
      </c>
      <c r="F817" s="67">
        <v>75.58</v>
      </c>
      <c r="G817" s="70">
        <v>512.04</v>
      </c>
      <c r="H817" s="70">
        <v>32.25</v>
      </c>
      <c r="I817" s="70">
        <f t="shared" si="16"/>
        <v>544.29</v>
      </c>
    </row>
    <row r="818" spans="1:9" x14ac:dyDescent="0.2">
      <c r="A818" s="64" t="s">
        <v>779</v>
      </c>
      <c r="B818" s="77" t="s">
        <v>2053</v>
      </c>
      <c r="C818" s="77"/>
      <c r="D818" s="77" t="s">
        <v>2052</v>
      </c>
      <c r="E818" s="67">
        <v>0</v>
      </c>
      <c r="F818" s="67">
        <v>0</v>
      </c>
      <c r="G818" s="70">
        <v>0</v>
      </c>
      <c r="I818" s="70">
        <f t="shared" si="16"/>
        <v>0</v>
      </c>
    </row>
    <row r="819" spans="1:9" x14ac:dyDescent="0.2">
      <c r="A819" s="79" t="s">
        <v>785</v>
      </c>
      <c r="B819" s="80" t="s">
        <v>2054</v>
      </c>
      <c r="C819" s="80"/>
      <c r="D819" s="80" t="s">
        <v>2055</v>
      </c>
      <c r="E819" s="67">
        <v>3213.82</v>
      </c>
      <c r="F819" s="67">
        <v>3214.83</v>
      </c>
      <c r="G819" s="70">
        <v>23813.55</v>
      </c>
      <c r="I819" s="70">
        <f t="shared" si="16"/>
        <v>23813.55</v>
      </c>
    </row>
    <row r="820" spans="1:9" x14ac:dyDescent="0.2">
      <c r="A820" s="64" t="s">
        <v>779</v>
      </c>
      <c r="B820" s="77" t="s">
        <v>2056</v>
      </c>
      <c r="C820" s="80" t="s">
        <v>2057</v>
      </c>
      <c r="D820" s="77" t="s">
        <v>1609</v>
      </c>
      <c r="E820" s="67"/>
      <c r="F820" s="67"/>
      <c r="I820" s="70">
        <f t="shared" si="16"/>
        <v>0</v>
      </c>
    </row>
    <row r="821" spans="1:9" x14ac:dyDescent="0.2">
      <c r="A821" s="64" t="s">
        <v>779</v>
      </c>
      <c r="B821" s="77" t="s">
        <v>2058</v>
      </c>
      <c r="C821" s="77"/>
      <c r="D821" s="77" t="s">
        <v>791</v>
      </c>
      <c r="E821" s="67"/>
      <c r="F821" s="67"/>
      <c r="I821" s="70">
        <f t="shared" si="16"/>
        <v>0</v>
      </c>
    </row>
    <row r="822" spans="1:9" x14ac:dyDescent="0.2">
      <c r="A822" s="84" t="s">
        <v>785</v>
      </c>
      <c r="B822" s="85" t="s">
        <v>322</v>
      </c>
      <c r="C822" s="80"/>
      <c r="D822" s="80" t="s">
        <v>323</v>
      </c>
      <c r="E822" s="67"/>
      <c r="F822" s="67"/>
      <c r="I822" s="70">
        <f t="shared" si="16"/>
        <v>0</v>
      </c>
    </row>
    <row r="823" spans="1:9" x14ac:dyDescent="0.2">
      <c r="A823" s="82" t="s">
        <v>779</v>
      </c>
      <c r="B823" s="83" t="s">
        <v>2059</v>
      </c>
      <c r="C823" s="77"/>
      <c r="D823" s="77" t="s">
        <v>874</v>
      </c>
      <c r="E823" s="67"/>
      <c r="F823" s="67"/>
      <c r="I823" s="70">
        <f t="shared" si="16"/>
        <v>0</v>
      </c>
    </row>
    <row r="824" spans="1:9" x14ac:dyDescent="0.2">
      <c r="A824" s="64" t="s">
        <v>779</v>
      </c>
      <c r="B824" s="77" t="s">
        <v>2060</v>
      </c>
      <c r="C824" s="80" t="s">
        <v>2061</v>
      </c>
      <c r="D824" s="77" t="s">
        <v>1263</v>
      </c>
      <c r="E824" s="67"/>
      <c r="F824" s="67"/>
      <c r="I824" s="70">
        <f t="shared" si="16"/>
        <v>0</v>
      </c>
    </row>
    <row r="825" spans="1:9" x14ac:dyDescent="0.2">
      <c r="A825" s="63" t="s">
        <v>785</v>
      </c>
      <c r="B825" s="89" t="s">
        <v>2062</v>
      </c>
      <c r="C825" s="89"/>
      <c r="D825" s="89" t="s">
        <v>2063</v>
      </c>
      <c r="E825" s="67">
        <v>30.38</v>
      </c>
      <c r="F825" s="67">
        <v>30.38</v>
      </c>
      <c r="G825" s="70">
        <v>225</v>
      </c>
      <c r="I825" s="70">
        <f t="shared" si="16"/>
        <v>225</v>
      </c>
    </row>
    <row r="826" spans="1:9" x14ac:dyDescent="0.2">
      <c r="A826" s="63" t="s">
        <v>785</v>
      </c>
      <c r="B826" s="89" t="s">
        <v>2064</v>
      </c>
      <c r="C826" s="89"/>
      <c r="D826" s="89" t="s">
        <v>1011</v>
      </c>
      <c r="E826" s="67">
        <v>102.06</v>
      </c>
      <c r="F826" s="67">
        <v>102.06</v>
      </c>
      <c r="G826" s="70">
        <v>756</v>
      </c>
      <c r="I826" s="70">
        <f t="shared" si="16"/>
        <v>756</v>
      </c>
    </row>
    <row r="827" spans="1:9" x14ac:dyDescent="0.2">
      <c r="A827" s="79" t="s">
        <v>785</v>
      </c>
      <c r="B827" s="80" t="s">
        <v>2065</v>
      </c>
      <c r="C827" s="89"/>
      <c r="D827" s="80" t="s">
        <v>791</v>
      </c>
      <c r="E827" s="67">
        <v>0</v>
      </c>
      <c r="F827" s="67">
        <v>0</v>
      </c>
      <c r="G827" s="70">
        <v>0</v>
      </c>
      <c r="I827" s="70">
        <f t="shared" si="16"/>
        <v>0</v>
      </c>
    </row>
    <row r="828" spans="1:9" x14ac:dyDescent="0.2">
      <c r="A828" s="64" t="s">
        <v>779</v>
      </c>
      <c r="B828" s="77" t="s">
        <v>2066</v>
      </c>
      <c r="C828" s="77"/>
      <c r="D828" s="77" t="s">
        <v>791</v>
      </c>
      <c r="E828" s="67"/>
      <c r="F828" s="67"/>
      <c r="I828" s="70">
        <f t="shared" si="16"/>
        <v>0</v>
      </c>
    </row>
    <row r="829" spans="1:9" x14ac:dyDescent="0.2">
      <c r="A829" s="64" t="s">
        <v>779</v>
      </c>
      <c r="B829" s="77" t="s">
        <v>2067</v>
      </c>
      <c r="C829" s="77"/>
      <c r="D829" s="77" t="s">
        <v>1145</v>
      </c>
      <c r="E829" s="67"/>
      <c r="F829" s="67"/>
      <c r="I829" s="70">
        <f t="shared" si="16"/>
        <v>0</v>
      </c>
    </row>
    <row r="830" spans="1:9" x14ac:dyDescent="0.2">
      <c r="A830" s="63" t="s">
        <v>785</v>
      </c>
      <c r="B830" s="89" t="s">
        <v>2068</v>
      </c>
      <c r="C830" s="89"/>
      <c r="D830" s="89" t="s">
        <v>2069</v>
      </c>
      <c r="E830" s="67">
        <v>0</v>
      </c>
      <c r="F830" s="67">
        <v>0</v>
      </c>
      <c r="G830" s="70">
        <v>0</v>
      </c>
      <c r="I830" s="70">
        <f t="shared" si="16"/>
        <v>0</v>
      </c>
    </row>
    <row r="831" spans="1:9" x14ac:dyDescent="0.2">
      <c r="A831" s="79" t="s">
        <v>785</v>
      </c>
      <c r="B831" s="80" t="s">
        <v>2070</v>
      </c>
      <c r="C831" s="89"/>
      <c r="D831" s="80" t="s">
        <v>258</v>
      </c>
      <c r="E831" s="67">
        <v>0</v>
      </c>
      <c r="F831" s="67">
        <v>0</v>
      </c>
      <c r="G831" s="70">
        <v>0</v>
      </c>
      <c r="I831" s="70">
        <f t="shared" si="16"/>
        <v>0</v>
      </c>
    </row>
    <row r="832" spans="1:9" x14ac:dyDescent="0.2">
      <c r="A832" s="90" t="s">
        <v>785</v>
      </c>
      <c r="B832" s="91" t="s">
        <v>2071</v>
      </c>
      <c r="C832" s="89"/>
      <c r="D832" s="89" t="s">
        <v>1009</v>
      </c>
      <c r="E832" s="67">
        <v>87.48</v>
      </c>
      <c r="F832" s="67">
        <v>87.48</v>
      </c>
      <c r="G832" s="70">
        <v>648</v>
      </c>
      <c r="I832" s="70">
        <f t="shared" si="16"/>
        <v>648</v>
      </c>
    </row>
    <row r="833" spans="1:9" x14ac:dyDescent="0.2">
      <c r="A833" s="90" t="s">
        <v>782</v>
      </c>
      <c r="B833" s="91" t="s">
        <v>2072</v>
      </c>
      <c r="C833" s="89" t="s">
        <v>2073</v>
      </c>
      <c r="D833" s="89" t="s">
        <v>2074</v>
      </c>
      <c r="E833" s="67">
        <f>10.13-0.34</f>
        <v>9.7900000000000009</v>
      </c>
      <c r="F833" s="67">
        <v>9.7899999999999991</v>
      </c>
      <c r="G833" s="70">
        <f>75-2.5</f>
        <v>72.5</v>
      </c>
      <c r="I833" s="70">
        <f t="shared" si="16"/>
        <v>72.5</v>
      </c>
    </row>
    <row r="834" spans="1:9" x14ac:dyDescent="0.2">
      <c r="A834" s="82" t="s">
        <v>779</v>
      </c>
      <c r="B834" s="83" t="s">
        <v>2075</v>
      </c>
      <c r="C834" s="80" t="s">
        <v>2073</v>
      </c>
      <c r="D834" s="77" t="s">
        <v>2074</v>
      </c>
      <c r="E834" s="67">
        <v>0.34</v>
      </c>
      <c r="F834" s="67">
        <v>0.34</v>
      </c>
      <c r="G834" s="70">
        <v>2.5</v>
      </c>
      <c r="I834" s="70">
        <f t="shared" si="16"/>
        <v>2.5</v>
      </c>
    </row>
    <row r="835" spans="1:9" x14ac:dyDescent="0.2">
      <c r="A835" s="90" t="s">
        <v>785</v>
      </c>
      <c r="B835" s="91" t="s">
        <v>2076</v>
      </c>
      <c r="C835" s="80"/>
      <c r="D835" s="89" t="s">
        <v>1263</v>
      </c>
      <c r="E835" s="67">
        <v>2916</v>
      </c>
      <c r="F835" s="67">
        <v>2916</v>
      </c>
      <c r="G835" s="70">
        <v>21600</v>
      </c>
      <c r="I835" s="70">
        <f t="shared" si="16"/>
        <v>21600</v>
      </c>
    </row>
    <row r="836" spans="1:9" x14ac:dyDescent="0.2">
      <c r="A836" s="64" t="s">
        <v>779</v>
      </c>
      <c r="B836" s="77" t="s">
        <v>2077</v>
      </c>
      <c r="C836" s="80"/>
      <c r="D836" s="77" t="s">
        <v>1263</v>
      </c>
      <c r="E836" s="67"/>
      <c r="F836" s="67"/>
      <c r="I836" s="70">
        <f t="shared" si="16"/>
        <v>0</v>
      </c>
    </row>
    <row r="837" spans="1:9" x14ac:dyDescent="0.2">
      <c r="A837" s="103" t="s">
        <v>779</v>
      </c>
      <c r="B837" s="104" t="s">
        <v>2078</v>
      </c>
      <c r="C837" s="80"/>
      <c r="D837" s="77" t="s">
        <v>1263</v>
      </c>
      <c r="E837" s="67"/>
      <c r="F837" s="67"/>
      <c r="I837" s="70">
        <f t="shared" si="16"/>
        <v>0</v>
      </c>
    </row>
    <row r="838" spans="1:9" x14ac:dyDescent="0.2">
      <c r="A838" s="79" t="s">
        <v>785</v>
      </c>
      <c r="B838" s="80" t="s">
        <v>2079</v>
      </c>
      <c r="C838" s="80" t="s">
        <v>2080</v>
      </c>
      <c r="D838" s="80" t="s">
        <v>2081</v>
      </c>
      <c r="E838" s="67">
        <v>102.06</v>
      </c>
      <c r="F838" s="67">
        <v>102.06</v>
      </c>
      <c r="G838" s="70">
        <v>756</v>
      </c>
      <c r="I838" s="70">
        <f t="shared" si="16"/>
        <v>756</v>
      </c>
    </row>
    <row r="839" spans="1:9" x14ac:dyDescent="0.2">
      <c r="A839" s="79" t="s">
        <v>785</v>
      </c>
      <c r="B839" s="80" t="s">
        <v>2082</v>
      </c>
      <c r="C839" s="80"/>
      <c r="D839" s="80" t="s">
        <v>1263</v>
      </c>
      <c r="E839" s="67">
        <v>0</v>
      </c>
      <c r="F839" s="67">
        <v>0</v>
      </c>
      <c r="G839" s="70">
        <v>0</v>
      </c>
      <c r="I839" s="70">
        <f t="shared" si="16"/>
        <v>0</v>
      </c>
    </row>
    <row r="840" spans="1:9" x14ac:dyDescent="0.2">
      <c r="A840" s="103" t="s">
        <v>779</v>
      </c>
      <c r="B840" s="104" t="s">
        <v>2083</v>
      </c>
      <c r="C840" s="77"/>
      <c r="D840" s="77" t="s">
        <v>791</v>
      </c>
      <c r="E840" s="67"/>
      <c r="F840" s="67"/>
      <c r="I840" s="70">
        <f t="shared" si="16"/>
        <v>0</v>
      </c>
    </row>
    <row r="841" spans="1:9" x14ac:dyDescent="0.2">
      <c r="A841" s="84" t="s">
        <v>785</v>
      </c>
      <c r="B841" s="85" t="s">
        <v>2084</v>
      </c>
      <c r="C841" s="80"/>
      <c r="D841" s="80" t="s">
        <v>1794</v>
      </c>
      <c r="E841" s="67">
        <v>0</v>
      </c>
      <c r="F841" s="67">
        <v>0</v>
      </c>
      <c r="G841" s="70">
        <v>0</v>
      </c>
      <c r="I841" s="70">
        <f t="shared" si="16"/>
        <v>0</v>
      </c>
    </row>
    <row r="842" spans="1:9" x14ac:dyDescent="0.2">
      <c r="A842" s="82" t="s">
        <v>779</v>
      </c>
      <c r="B842" s="83" t="s">
        <v>2085</v>
      </c>
      <c r="C842" s="77"/>
      <c r="D842" s="77" t="s">
        <v>1794</v>
      </c>
      <c r="E842" s="67"/>
      <c r="F842" s="67"/>
      <c r="I842" s="70">
        <f t="shared" si="16"/>
        <v>0</v>
      </c>
    </row>
    <row r="843" spans="1:9" x14ac:dyDescent="0.2">
      <c r="A843" s="82" t="s">
        <v>779</v>
      </c>
      <c r="B843" s="83" t="s">
        <v>2086</v>
      </c>
      <c r="C843" s="77"/>
      <c r="D843" s="77" t="s">
        <v>2087</v>
      </c>
      <c r="E843" s="67"/>
      <c r="F843" s="67"/>
      <c r="I843" s="70">
        <f t="shared" si="16"/>
        <v>0</v>
      </c>
    </row>
    <row r="844" spans="1:9" x14ac:dyDescent="0.2">
      <c r="A844" s="64" t="s">
        <v>779</v>
      </c>
      <c r="B844" s="77" t="s">
        <v>2088</v>
      </c>
      <c r="C844" s="80" t="s">
        <v>2089</v>
      </c>
      <c r="D844" s="77" t="s">
        <v>1822</v>
      </c>
      <c r="E844" s="67"/>
      <c r="F844" s="67"/>
      <c r="I844" s="70">
        <f t="shared" ref="I844:I907" si="17">SUM(G844:H844)</f>
        <v>0</v>
      </c>
    </row>
    <row r="845" spans="1:9" x14ac:dyDescent="0.2">
      <c r="A845" s="63" t="s">
        <v>782</v>
      </c>
      <c r="B845" s="89" t="s">
        <v>2090</v>
      </c>
      <c r="C845" s="89"/>
      <c r="D845" s="89" t="s">
        <v>332</v>
      </c>
      <c r="E845" s="67">
        <v>146.06</v>
      </c>
      <c r="F845" s="67">
        <v>146.06</v>
      </c>
      <c r="G845" s="70">
        <v>1073.625</v>
      </c>
      <c r="H845" s="70">
        <v>5.625</v>
      </c>
      <c r="I845" s="70">
        <f t="shared" si="17"/>
        <v>1079.25</v>
      </c>
    </row>
    <row r="846" spans="1:9" x14ac:dyDescent="0.2">
      <c r="A846" s="64" t="s">
        <v>779</v>
      </c>
      <c r="B846" s="77" t="s">
        <v>2091</v>
      </c>
      <c r="C846" s="77"/>
      <c r="D846" s="77" t="s">
        <v>332</v>
      </c>
      <c r="E846" s="67">
        <v>0</v>
      </c>
      <c r="F846" s="67">
        <v>0</v>
      </c>
      <c r="G846" s="70">
        <v>0</v>
      </c>
      <c r="I846" s="70">
        <f t="shared" si="17"/>
        <v>0</v>
      </c>
    </row>
    <row r="847" spans="1:9" x14ac:dyDescent="0.2">
      <c r="A847" s="64" t="s">
        <v>779</v>
      </c>
      <c r="B847" s="77" t="s">
        <v>2092</v>
      </c>
      <c r="C847" s="77"/>
      <c r="D847" s="77" t="s">
        <v>874</v>
      </c>
      <c r="E847" s="67"/>
      <c r="F847" s="67"/>
      <c r="I847" s="70">
        <f t="shared" si="17"/>
        <v>0</v>
      </c>
    </row>
    <row r="848" spans="1:9" x14ac:dyDescent="0.2">
      <c r="A848" s="79" t="s">
        <v>785</v>
      </c>
      <c r="B848" s="80" t="s">
        <v>2093</v>
      </c>
      <c r="C848" s="80"/>
      <c r="D848" s="80" t="s">
        <v>942</v>
      </c>
      <c r="E848" s="67">
        <v>70.47</v>
      </c>
      <c r="F848" s="67">
        <v>70.47</v>
      </c>
      <c r="G848" s="70">
        <v>522</v>
      </c>
      <c r="I848" s="70">
        <f t="shared" si="17"/>
        <v>522</v>
      </c>
    </row>
    <row r="849" spans="1:9" x14ac:dyDescent="0.2">
      <c r="A849" s="79" t="s">
        <v>785</v>
      </c>
      <c r="B849" s="80" t="s">
        <v>2094</v>
      </c>
      <c r="C849" s="80"/>
      <c r="D849" s="80" t="s">
        <v>853</v>
      </c>
      <c r="E849" s="67">
        <v>0</v>
      </c>
      <c r="F849" s="67">
        <v>0</v>
      </c>
      <c r="G849" s="70">
        <v>0</v>
      </c>
      <c r="I849" s="70">
        <f t="shared" si="17"/>
        <v>0</v>
      </c>
    </row>
    <row r="850" spans="1:9" x14ac:dyDescent="0.2">
      <c r="A850" s="79" t="s">
        <v>785</v>
      </c>
      <c r="B850" s="80" t="s">
        <v>2095</v>
      </c>
      <c r="C850" s="80" t="s">
        <v>2096</v>
      </c>
      <c r="D850" s="80" t="s">
        <v>1263</v>
      </c>
      <c r="E850" s="67">
        <v>34.020000000000003</v>
      </c>
      <c r="F850" s="67">
        <v>34.020000000000003</v>
      </c>
      <c r="G850" s="70">
        <v>252</v>
      </c>
      <c r="I850" s="70">
        <f t="shared" si="17"/>
        <v>252</v>
      </c>
    </row>
    <row r="851" spans="1:9" x14ac:dyDescent="0.2">
      <c r="A851" s="64" t="s">
        <v>779</v>
      </c>
      <c r="B851" s="77" t="s">
        <v>2097</v>
      </c>
      <c r="C851" s="80" t="s">
        <v>2096</v>
      </c>
      <c r="D851" s="77" t="s">
        <v>1263</v>
      </c>
      <c r="E851" s="67"/>
      <c r="F851" s="67"/>
      <c r="I851" s="70">
        <f t="shared" si="17"/>
        <v>0</v>
      </c>
    </row>
    <row r="852" spans="1:9" x14ac:dyDescent="0.2">
      <c r="A852" s="64" t="s">
        <v>779</v>
      </c>
      <c r="B852" s="83" t="s">
        <v>2098</v>
      </c>
      <c r="C852" s="80" t="s">
        <v>2099</v>
      </c>
      <c r="D852" s="77" t="s">
        <v>2100</v>
      </c>
      <c r="E852" s="67"/>
      <c r="F852" s="67"/>
      <c r="I852" s="70">
        <f t="shared" si="17"/>
        <v>0</v>
      </c>
    </row>
    <row r="853" spans="1:9" x14ac:dyDescent="0.2">
      <c r="A853" s="64" t="s">
        <v>779</v>
      </c>
      <c r="B853" s="77" t="s">
        <v>2101</v>
      </c>
      <c r="C853" s="80"/>
      <c r="D853" s="77" t="s">
        <v>983</v>
      </c>
      <c r="E853" s="67"/>
      <c r="F853" s="67"/>
      <c r="I853" s="70">
        <f t="shared" si="17"/>
        <v>0</v>
      </c>
    </row>
    <row r="854" spans="1:9" x14ac:dyDescent="0.2">
      <c r="A854" s="79" t="s">
        <v>782</v>
      </c>
      <c r="B854" s="80" t="s">
        <v>2102</v>
      </c>
      <c r="C854" s="80"/>
      <c r="D854" s="80" t="s">
        <v>243</v>
      </c>
      <c r="E854" s="67">
        <v>242.23</v>
      </c>
      <c r="F854" s="67">
        <v>242.23</v>
      </c>
      <c r="G854" s="70">
        <v>1794.28</v>
      </c>
      <c r="I854" s="70">
        <f t="shared" si="17"/>
        <v>1794.28</v>
      </c>
    </row>
    <row r="855" spans="1:9" x14ac:dyDescent="0.2">
      <c r="A855" s="64" t="s">
        <v>779</v>
      </c>
      <c r="B855" s="77" t="s">
        <v>2103</v>
      </c>
      <c r="C855" s="77"/>
      <c r="D855" s="77" t="s">
        <v>243</v>
      </c>
      <c r="E855" s="67">
        <v>0</v>
      </c>
      <c r="F855" s="67">
        <v>0</v>
      </c>
      <c r="G855" s="70">
        <v>0</v>
      </c>
      <c r="I855" s="70">
        <f t="shared" si="17"/>
        <v>0</v>
      </c>
    </row>
    <row r="856" spans="1:9" x14ac:dyDescent="0.2">
      <c r="A856" s="63" t="s">
        <v>782</v>
      </c>
      <c r="B856" s="89" t="s">
        <v>2104</v>
      </c>
      <c r="C856" s="89" t="s">
        <v>2105</v>
      </c>
      <c r="D856" s="89" t="s">
        <v>2106</v>
      </c>
      <c r="E856" s="67">
        <v>2.85</v>
      </c>
      <c r="F856" s="67">
        <v>2.85</v>
      </c>
      <c r="H856" s="70">
        <v>14.25</v>
      </c>
      <c r="I856" s="70">
        <f t="shared" si="17"/>
        <v>14.25</v>
      </c>
    </row>
    <row r="857" spans="1:9" x14ac:dyDescent="0.2">
      <c r="A857" s="64" t="s">
        <v>779</v>
      </c>
      <c r="B857" s="77" t="s">
        <v>2107</v>
      </c>
      <c r="C857" s="80" t="s">
        <v>2108</v>
      </c>
      <c r="D857" s="77" t="s">
        <v>2109</v>
      </c>
      <c r="E857" s="67"/>
      <c r="F857" s="67"/>
      <c r="I857" s="70">
        <f t="shared" si="17"/>
        <v>0</v>
      </c>
    </row>
    <row r="858" spans="1:9" x14ac:dyDescent="0.2">
      <c r="A858" s="63" t="s">
        <v>782</v>
      </c>
      <c r="B858" s="89" t="s">
        <v>2110</v>
      </c>
      <c r="C858" s="89"/>
      <c r="D858" s="89" t="s">
        <v>115</v>
      </c>
      <c r="E858" s="67">
        <v>292.20999999999998</v>
      </c>
      <c r="F858" s="67">
        <v>285.14999999999998</v>
      </c>
      <c r="G858" s="70">
        <v>2112.232</v>
      </c>
      <c r="I858" s="70">
        <f t="shared" si="17"/>
        <v>2112.232</v>
      </c>
    </row>
    <row r="859" spans="1:9" x14ac:dyDescent="0.2">
      <c r="A859" s="63" t="s">
        <v>785</v>
      </c>
      <c r="B859" s="89" t="s">
        <v>2111</v>
      </c>
      <c r="C859" s="89" t="s">
        <v>2112</v>
      </c>
      <c r="D859" s="89" t="s">
        <v>874</v>
      </c>
      <c r="E859" s="67">
        <v>1324.15</v>
      </c>
      <c r="F859" s="67">
        <v>1324.15</v>
      </c>
      <c r="G859" s="70">
        <v>9808.5</v>
      </c>
      <c r="I859" s="70">
        <f t="shared" si="17"/>
        <v>9808.5</v>
      </c>
    </row>
    <row r="860" spans="1:9" x14ac:dyDescent="0.2">
      <c r="A860" s="64" t="s">
        <v>779</v>
      </c>
      <c r="B860" s="77" t="s">
        <v>2113</v>
      </c>
      <c r="C860" s="80" t="s">
        <v>2112</v>
      </c>
      <c r="D860" s="77" t="s">
        <v>874</v>
      </c>
      <c r="E860" s="67"/>
      <c r="F860" s="67"/>
      <c r="I860" s="70">
        <f t="shared" si="17"/>
        <v>0</v>
      </c>
    </row>
    <row r="861" spans="1:9" x14ac:dyDescent="0.2">
      <c r="A861" s="64" t="s">
        <v>779</v>
      </c>
      <c r="B861" s="77" t="s">
        <v>2114</v>
      </c>
      <c r="C861" s="80"/>
      <c r="D861" s="77" t="s">
        <v>2115</v>
      </c>
      <c r="E861" s="67"/>
      <c r="F861" s="67"/>
      <c r="I861" s="70">
        <f t="shared" si="17"/>
        <v>0</v>
      </c>
    </row>
    <row r="862" spans="1:9" x14ac:dyDescent="0.2">
      <c r="A862" s="86" t="s">
        <v>779</v>
      </c>
      <c r="B862" s="95" t="s">
        <v>2116</v>
      </c>
      <c r="C862" s="95"/>
      <c r="D862" s="95" t="s">
        <v>2013</v>
      </c>
      <c r="E862" s="67"/>
      <c r="F862" s="67"/>
      <c r="I862" s="70">
        <f t="shared" si="17"/>
        <v>0</v>
      </c>
    </row>
    <row r="863" spans="1:9" x14ac:dyDescent="0.2">
      <c r="A863" s="109" t="s">
        <v>785</v>
      </c>
      <c r="B863" s="88" t="s">
        <v>2117</v>
      </c>
      <c r="C863" s="88"/>
      <c r="D863" s="88" t="s">
        <v>2118</v>
      </c>
      <c r="E863" s="67">
        <v>68.040000000000006</v>
      </c>
      <c r="F863" s="67">
        <v>68.040000000000006</v>
      </c>
      <c r="G863" s="70">
        <v>504</v>
      </c>
      <c r="I863" s="70">
        <f t="shared" si="17"/>
        <v>504</v>
      </c>
    </row>
    <row r="864" spans="1:9" x14ac:dyDescent="0.2">
      <c r="A864" s="86" t="s">
        <v>779</v>
      </c>
      <c r="B864" s="95" t="s">
        <v>2119</v>
      </c>
      <c r="C864" s="94" t="s">
        <v>2120</v>
      </c>
      <c r="D864" s="95" t="s">
        <v>817</v>
      </c>
      <c r="E864" s="67"/>
      <c r="F864" s="67"/>
      <c r="I864" s="70">
        <f t="shared" si="17"/>
        <v>0</v>
      </c>
    </row>
    <row r="865" spans="1:9" x14ac:dyDescent="0.2">
      <c r="A865" s="93" t="s">
        <v>785</v>
      </c>
      <c r="B865" s="94" t="s">
        <v>2121</v>
      </c>
      <c r="C865" s="94" t="s">
        <v>2122</v>
      </c>
      <c r="D865" s="94" t="s">
        <v>898</v>
      </c>
      <c r="E865" s="67">
        <v>0</v>
      </c>
      <c r="F865" s="67">
        <v>0</v>
      </c>
      <c r="G865" s="70">
        <v>0</v>
      </c>
      <c r="I865" s="70">
        <f t="shared" si="17"/>
        <v>0</v>
      </c>
    </row>
    <row r="866" spans="1:9" x14ac:dyDescent="0.2">
      <c r="A866" s="101" t="s">
        <v>785</v>
      </c>
      <c r="B866" s="89" t="s">
        <v>2123</v>
      </c>
      <c r="C866" s="89"/>
      <c r="D866" s="89" t="s">
        <v>1055</v>
      </c>
      <c r="E866" s="67">
        <v>0</v>
      </c>
      <c r="F866" s="67">
        <v>0</v>
      </c>
      <c r="G866" s="70">
        <v>0</v>
      </c>
      <c r="I866" s="70">
        <f t="shared" si="17"/>
        <v>0</v>
      </c>
    </row>
    <row r="867" spans="1:9" x14ac:dyDescent="0.2">
      <c r="A867" s="118" t="s">
        <v>785</v>
      </c>
      <c r="B867" s="119" t="s">
        <v>2124</v>
      </c>
      <c r="C867" s="100"/>
      <c r="D867" s="100" t="s">
        <v>2125</v>
      </c>
      <c r="E867" s="67">
        <v>0</v>
      </c>
      <c r="F867" s="67">
        <v>0</v>
      </c>
      <c r="G867" s="70">
        <v>0</v>
      </c>
      <c r="I867" s="70">
        <f t="shared" si="17"/>
        <v>0</v>
      </c>
    </row>
    <row r="868" spans="1:9" x14ac:dyDescent="0.2">
      <c r="A868" s="109" t="s">
        <v>785</v>
      </c>
      <c r="B868" s="88" t="s">
        <v>2126</v>
      </c>
      <c r="C868" s="100"/>
      <c r="D868" s="94" t="s">
        <v>2127</v>
      </c>
      <c r="E868" s="67">
        <v>0</v>
      </c>
      <c r="F868" s="67">
        <v>0</v>
      </c>
      <c r="G868" s="70">
        <v>0</v>
      </c>
      <c r="I868" s="70">
        <f t="shared" si="17"/>
        <v>0</v>
      </c>
    </row>
    <row r="869" spans="1:9" x14ac:dyDescent="0.2">
      <c r="A869" s="86" t="s">
        <v>779</v>
      </c>
      <c r="B869" s="95" t="s">
        <v>2128</v>
      </c>
      <c r="C869" s="95"/>
      <c r="D869" s="95" t="s">
        <v>853</v>
      </c>
      <c r="E869" s="67"/>
      <c r="F869" s="67"/>
      <c r="I869" s="70">
        <f t="shared" si="17"/>
        <v>0</v>
      </c>
    </row>
    <row r="870" spans="1:9" x14ac:dyDescent="0.2">
      <c r="A870" s="84" t="s">
        <v>785</v>
      </c>
      <c r="B870" s="85" t="s">
        <v>2129</v>
      </c>
      <c r="C870" s="85" t="s">
        <v>2130</v>
      </c>
      <c r="D870" s="85" t="s">
        <v>218</v>
      </c>
      <c r="E870" s="67">
        <v>0</v>
      </c>
      <c r="F870" s="67">
        <v>0</v>
      </c>
      <c r="G870" s="70">
        <v>0</v>
      </c>
      <c r="I870" s="70">
        <f t="shared" si="17"/>
        <v>0</v>
      </c>
    </row>
    <row r="871" spans="1:9" x14ac:dyDescent="0.2">
      <c r="A871" s="118" t="s">
        <v>785</v>
      </c>
      <c r="B871" s="119" t="s">
        <v>2131</v>
      </c>
      <c r="C871" s="119"/>
      <c r="D871" s="119" t="s">
        <v>2132</v>
      </c>
      <c r="E871" s="67"/>
      <c r="F871" s="67"/>
      <c r="I871" s="70">
        <f t="shared" si="17"/>
        <v>0</v>
      </c>
    </row>
    <row r="872" spans="1:9" x14ac:dyDescent="0.2">
      <c r="A872" s="118" t="s">
        <v>785</v>
      </c>
      <c r="B872" s="119" t="s">
        <v>2133</v>
      </c>
      <c r="C872" s="119"/>
      <c r="D872" s="119" t="s">
        <v>2134</v>
      </c>
      <c r="E872" s="67"/>
      <c r="F872" s="67"/>
      <c r="I872" s="70">
        <f t="shared" si="17"/>
        <v>0</v>
      </c>
    </row>
    <row r="873" spans="1:9" x14ac:dyDescent="0.2">
      <c r="A873" s="118" t="s">
        <v>785</v>
      </c>
      <c r="B873" s="119" t="s">
        <v>2135</v>
      </c>
      <c r="C873" s="119"/>
      <c r="D873" s="119" t="s">
        <v>2136</v>
      </c>
      <c r="E873" s="67">
        <v>300.11</v>
      </c>
      <c r="F873" s="67">
        <v>300.11</v>
      </c>
      <c r="G873" s="70">
        <v>2223</v>
      </c>
      <c r="I873" s="70">
        <f t="shared" si="17"/>
        <v>2223</v>
      </c>
    </row>
    <row r="874" spans="1:9" x14ac:dyDescent="0.2">
      <c r="A874" s="86" t="s">
        <v>779</v>
      </c>
      <c r="B874" s="77" t="s">
        <v>2137</v>
      </c>
      <c r="C874" s="80" t="s">
        <v>2138</v>
      </c>
      <c r="D874" s="77" t="s">
        <v>1190</v>
      </c>
      <c r="E874" s="67"/>
      <c r="F874" s="67"/>
      <c r="I874" s="70">
        <f t="shared" si="17"/>
        <v>0</v>
      </c>
    </row>
    <row r="875" spans="1:9" x14ac:dyDescent="0.2">
      <c r="A875" s="93" t="s">
        <v>785</v>
      </c>
      <c r="B875" s="80" t="s">
        <v>2139</v>
      </c>
      <c r="C875" s="80"/>
      <c r="D875" s="80" t="s">
        <v>917</v>
      </c>
      <c r="E875" s="67">
        <v>48.6</v>
      </c>
      <c r="F875" s="67">
        <v>48.6</v>
      </c>
      <c r="G875" s="70">
        <v>360</v>
      </c>
      <c r="I875" s="70">
        <f t="shared" si="17"/>
        <v>360</v>
      </c>
    </row>
    <row r="876" spans="1:9" x14ac:dyDescent="0.2">
      <c r="A876" s="118" t="s">
        <v>782</v>
      </c>
      <c r="B876" s="119" t="s">
        <v>2140</v>
      </c>
      <c r="C876" s="94" t="s">
        <v>2141</v>
      </c>
      <c r="D876" s="100" t="s">
        <v>38</v>
      </c>
      <c r="E876" s="67">
        <v>89.1</v>
      </c>
      <c r="F876" s="67">
        <v>89.1</v>
      </c>
      <c r="G876" s="70">
        <v>660</v>
      </c>
      <c r="I876" s="70">
        <f t="shared" si="17"/>
        <v>660</v>
      </c>
    </row>
    <row r="877" spans="1:9" x14ac:dyDescent="0.2">
      <c r="A877" s="92" t="s">
        <v>779</v>
      </c>
      <c r="B877" s="87" t="s">
        <v>2142</v>
      </c>
      <c r="C877" s="94"/>
      <c r="D877" s="95" t="s">
        <v>1609</v>
      </c>
      <c r="E877" s="67">
        <v>0</v>
      </c>
      <c r="F877" s="67">
        <v>0</v>
      </c>
      <c r="G877" s="70">
        <v>0</v>
      </c>
      <c r="I877" s="70">
        <f t="shared" si="17"/>
        <v>0</v>
      </c>
    </row>
    <row r="878" spans="1:9" x14ac:dyDescent="0.2">
      <c r="A878" s="86" t="s">
        <v>779</v>
      </c>
      <c r="B878" s="95" t="s">
        <v>2143</v>
      </c>
      <c r="C878" s="94"/>
      <c r="D878" s="95" t="s">
        <v>824</v>
      </c>
      <c r="E878" s="67">
        <v>0</v>
      </c>
      <c r="F878" s="67">
        <v>0</v>
      </c>
      <c r="G878" s="70">
        <v>0</v>
      </c>
      <c r="I878" s="70">
        <f t="shared" si="17"/>
        <v>0</v>
      </c>
    </row>
    <row r="879" spans="1:9" x14ac:dyDescent="0.2">
      <c r="A879" s="93" t="s">
        <v>782</v>
      </c>
      <c r="B879" s="94" t="s">
        <v>2144</v>
      </c>
      <c r="C879" s="94"/>
      <c r="D879" s="94" t="s">
        <v>2145</v>
      </c>
      <c r="E879" s="67">
        <v>150.80000000000001</v>
      </c>
      <c r="F879" s="67">
        <v>150.80000000000001</v>
      </c>
      <c r="G879" s="70">
        <v>1117</v>
      </c>
      <c r="I879" s="70">
        <f t="shared" si="17"/>
        <v>1117</v>
      </c>
    </row>
    <row r="880" spans="1:9" x14ac:dyDescent="0.2">
      <c r="A880" s="86" t="s">
        <v>779</v>
      </c>
      <c r="B880" s="95" t="s">
        <v>2146</v>
      </c>
      <c r="C880" s="95"/>
      <c r="D880" s="95" t="s">
        <v>2147</v>
      </c>
      <c r="E880" s="67"/>
      <c r="F880" s="67"/>
      <c r="I880" s="70">
        <f t="shared" si="17"/>
        <v>0</v>
      </c>
    </row>
    <row r="881" spans="1:9" x14ac:dyDescent="0.2">
      <c r="A881" s="86" t="s">
        <v>779</v>
      </c>
      <c r="B881" s="95" t="s">
        <v>2148</v>
      </c>
      <c r="C881" s="94" t="s">
        <v>2149</v>
      </c>
      <c r="D881" s="95" t="s">
        <v>1211</v>
      </c>
      <c r="E881" s="67"/>
      <c r="F881" s="67"/>
      <c r="I881" s="70">
        <f t="shared" si="17"/>
        <v>0</v>
      </c>
    </row>
    <row r="882" spans="1:9" x14ac:dyDescent="0.2">
      <c r="A882" s="93" t="s">
        <v>785</v>
      </c>
      <c r="B882" s="94" t="s">
        <v>2150</v>
      </c>
      <c r="C882" s="94" t="s">
        <v>2151</v>
      </c>
      <c r="D882" s="94" t="s">
        <v>1263</v>
      </c>
      <c r="E882" s="67">
        <v>0</v>
      </c>
      <c r="F882" s="67">
        <v>0</v>
      </c>
      <c r="G882" s="70">
        <v>0</v>
      </c>
      <c r="I882" s="70">
        <f t="shared" si="17"/>
        <v>0</v>
      </c>
    </row>
    <row r="883" spans="1:9" x14ac:dyDescent="0.2">
      <c r="A883" s="86" t="s">
        <v>779</v>
      </c>
      <c r="B883" s="95" t="s">
        <v>2152</v>
      </c>
      <c r="C883" s="94" t="s">
        <v>2151</v>
      </c>
      <c r="D883" s="95" t="s">
        <v>1263</v>
      </c>
      <c r="E883" s="67"/>
      <c r="F883" s="67"/>
      <c r="I883" s="70">
        <f t="shared" si="17"/>
        <v>0</v>
      </c>
    </row>
    <row r="884" spans="1:9" x14ac:dyDescent="0.2">
      <c r="A884" s="63" t="s">
        <v>785</v>
      </c>
      <c r="B884" s="89" t="s">
        <v>2153</v>
      </c>
      <c r="C884" s="80" t="s">
        <v>2154</v>
      </c>
      <c r="D884" s="89" t="s">
        <v>1050</v>
      </c>
      <c r="E884" s="67">
        <f>5121.12+135</f>
        <v>5256.12</v>
      </c>
      <c r="F884" s="67">
        <f>5115.05+135</f>
        <v>5250.05</v>
      </c>
      <c r="G884" s="70">
        <v>37889.25</v>
      </c>
      <c r="H884" s="70">
        <v>675</v>
      </c>
      <c r="I884" s="70">
        <f t="shared" si="17"/>
        <v>38564.25</v>
      </c>
    </row>
    <row r="885" spans="1:9" x14ac:dyDescent="0.2">
      <c r="A885" s="63" t="s">
        <v>785</v>
      </c>
      <c r="B885" s="89" t="s">
        <v>2155</v>
      </c>
      <c r="C885" s="80"/>
      <c r="D885" s="89" t="s">
        <v>960</v>
      </c>
      <c r="E885" s="67">
        <v>0</v>
      </c>
      <c r="F885" s="67">
        <v>0</v>
      </c>
      <c r="G885" s="70">
        <v>0</v>
      </c>
      <c r="I885" s="70">
        <f t="shared" si="17"/>
        <v>0</v>
      </c>
    </row>
    <row r="886" spans="1:9" x14ac:dyDescent="0.2">
      <c r="A886" s="64" t="s">
        <v>779</v>
      </c>
      <c r="B886" s="77" t="s">
        <v>2156</v>
      </c>
      <c r="C886" s="77"/>
      <c r="D886" s="77" t="s">
        <v>960</v>
      </c>
      <c r="E886" s="67"/>
      <c r="F886" s="67"/>
      <c r="I886" s="70">
        <f t="shared" si="17"/>
        <v>0</v>
      </c>
    </row>
    <row r="887" spans="1:9" x14ac:dyDescent="0.2">
      <c r="A887" s="64" t="s">
        <v>779</v>
      </c>
      <c r="B887" s="77" t="s">
        <v>2157</v>
      </c>
      <c r="C887" s="80" t="s">
        <v>2158</v>
      </c>
      <c r="D887" s="77" t="s">
        <v>983</v>
      </c>
      <c r="E887" s="67"/>
      <c r="F887" s="67"/>
      <c r="I887" s="70">
        <f t="shared" si="17"/>
        <v>0</v>
      </c>
    </row>
    <row r="888" spans="1:9" x14ac:dyDescent="0.2">
      <c r="A888" s="64" t="s">
        <v>779</v>
      </c>
      <c r="B888" s="77" t="s">
        <v>2159</v>
      </c>
      <c r="C888" s="80" t="s">
        <v>2160</v>
      </c>
      <c r="D888" s="77" t="s">
        <v>2161</v>
      </c>
      <c r="E888" s="67">
        <v>0</v>
      </c>
      <c r="F888" s="67">
        <v>0</v>
      </c>
      <c r="G888" s="70">
        <v>0</v>
      </c>
      <c r="I888" s="70">
        <f t="shared" si="17"/>
        <v>0</v>
      </c>
    </row>
    <row r="889" spans="1:9" x14ac:dyDescent="0.2">
      <c r="A889" s="79" t="s">
        <v>785</v>
      </c>
      <c r="B889" s="80" t="s">
        <v>2162</v>
      </c>
      <c r="C889" s="80"/>
      <c r="D889" s="80" t="s">
        <v>290</v>
      </c>
      <c r="E889" s="67">
        <v>1930.03</v>
      </c>
      <c r="F889" s="67">
        <v>1930.03</v>
      </c>
      <c r="G889" s="70">
        <v>14296.5</v>
      </c>
      <c r="I889" s="70">
        <f t="shared" si="17"/>
        <v>14296.5</v>
      </c>
    </row>
    <row r="890" spans="1:9" x14ac:dyDescent="0.2">
      <c r="A890" s="64" t="s">
        <v>779</v>
      </c>
      <c r="B890" s="77" t="s">
        <v>2163</v>
      </c>
      <c r="C890" s="77"/>
      <c r="D890" s="77" t="s">
        <v>290</v>
      </c>
      <c r="E890" s="67"/>
      <c r="F890" s="67"/>
      <c r="I890" s="70">
        <f t="shared" si="17"/>
        <v>0</v>
      </c>
    </row>
    <row r="891" spans="1:9" x14ac:dyDescent="0.2">
      <c r="A891" s="64" t="s">
        <v>779</v>
      </c>
      <c r="B891" s="77" t="s">
        <v>2164</v>
      </c>
      <c r="C891" s="77"/>
      <c r="D891" s="77" t="s">
        <v>1825</v>
      </c>
      <c r="E891" s="67"/>
      <c r="F891" s="67"/>
      <c r="I891" s="70">
        <f t="shared" si="17"/>
        <v>0</v>
      </c>
    </row>
    <row r="892" spans="1:9" x14ac:dyDescent="0.2">
      <c r="A892" s="64" t="s">
        <v>779</v>
      </c>
      <c r="B892" s="77" t="s">
        <v>2165</v>
      </c>
      <c r="C892" s="77"/>
      <c r="D892" s="77" t="s">
        <v>2166</v>
      </c>
      <c r="E892" s="67">
        <v>0</v>
      </c>
      <c r="F892" s="67">
        <v>0</v>
      </c>
      <c r="G892" s="70">
        <v>0</v>
      </c>
      <c r="I892" s="70">
        <f t="shared" si="17"/>
        <v>0</v>
      </c>
    </row>
    <row r="893" spans="1:9" x14ac:dyDescent="0.2">
      <c r="A893" s="64" t="s">
        <v>779</v>
      </c>
      <c r="B893" s="77" t="s">
        <v>2167</v>
      </c>
      <c r="C893" s="80" t="s">
        <v>2168</v>
      </c>
      <c r="D893" s="77" t="s">
        <v>817</v>
      </c>
      <c r="E893" s="67"/>
      <c r="F893" s="67"/>
      <c r="I893" s="70">
        <f t="shared" si="17"/>
        <v>0</v>
      </c>
    </row>
    <row r="894" spans="1:9" x14ac:dyDescent="0.2">
      <c r="A894" s="105" t="s">
        <v>785</v>
      </c>
      <c r="B894" s="106" t="s">
        <v>2169</v>
      </c>
      <c r="C894" s="80"/>
      <c r="D894" s="80" t="s">
        <v>2170</v>
      </c>
      <c r="E894" s="67"/>
      <c r="F894" s="67"/>
      <c r="I894" s="70">
        <f t="shared" si="17"/>
        <v>0</v>
      </c>
    </row>
    <row r="895" spans="1:9" x14ac:dyDescent="0.2">
      <c r="A895" s="64" t="s">
        <v>779</v>
      </c>
      <c r="B895" s="77" t="s">
        <v>2171</v>
      </c>
      <c r="C895" s="80"/>
      <c r="D895" s="77" t="s">
        <v>817</v>
      </c>
      <c r="E895" s="67"/>
      <c r="F895" s="67"/>
      <c r="I895" s="70">
        <f t="shared" si="17"/>
        <v>0</v>
      </c>
    </row>
    <row r="896" spans="1:9" x14ac:dyDescent="0.2">
      <c r="A896" s="64" t="s">
        <v>779</v>
      </c>
      <c r="B896" s="77" t="s">
        <v>2172</v>
      </c>
      <c r="C896" s="80" t="s">
        <v>2173</v>
      </c>
      <c r="D896" s="77" t="s">
        <v>908</v>
      </c>
      <c r="E896" s="67"/>
      <c r="F896" s="67"/>
      <c r="I896" s="70">
        <f t="shared" si="17"/>
        <v>0</v>
      </c>
    </row>
    <row r="897" spans="1:9" x14ac:dyDescent="0.2">
      <c r="A897" s="82" t="s">
        <v>779</v>
      </c>
      <c r="B897" s="83" t="s">
        <v>2174</v>
      </c>
      <c r="C897" s="80" t="s">
        <v>2175</v>
      </c>
      <c r="D897" s="77" t="s">
        <v>1263</v>
      </c>
      <c r="E897" s="67"/>
      <c r="F897" s="67"/>
      <c r="I897" s="70">
        <f t="shared" si="17"/>
        <v>0</v>
      </c>
    </row>
    <row r="898" spans="1:9" x14ac:dyDescent="0.2">
      <c r="A898" s="64" t="s">
        <v>779</v>
      </c>
      <c r="B898" s="77" t="s">
        <v>2176</v>
      </c>
      <c r="C898" s="77"/>
      <c r="D898" s="77" t="s">
        <v>960</v>
      </c>
      <c r="E898" s="67"/>
      <c r="F898" s="67"/>
      <c r="I898" s="70">
        <f t="shared" si="17"/>
        <v>0</v>
      </c>
    </row>
    <row r="899" spans="1:9" x14ac:dyDescent="0.2">
      <c r="A899" s="64" t="s">
        <v>779</v>
      </c>
      <c r="B899" s="77" t="s">
        <v>2177</v>
      </c>
      <c r="C899" s="77" t="s">
        <v>2178</v>
      </c>
      <c r="D899" s="77" t="s">
        <v>258</v>
      </c>
      <c r="E899" s="67"/>
      <c r="F899" s="67"/>
      <c r="I899" s="70">
        <f t="shared" si="17"/>
        <v>0</v>
      </c>
    </row>
    <row r="900" spans="1:9" x14ac:dyDescent="0.2">
      <c r="A900" s="63" t="s">
        <v>785</v>
      </c>
      <c r="B900" s="89" t="s">
        <v>2179</v>
      </c>
      <c r="C900" s="89"/>
      <c r="D900" s="89" t="s">
        <v>1011</v>
      </c>
      <c r="E900" s="67">
        <v>0</v>
      </c>
      <c r="F900" s="67">
        <v>0</v>
      </c>
      <c r="G900" s="70">
        <v>0</v>
      </c>
      <c r="I900" s="70">
        <f t="shared" si="17"/>
        <v>0</v>
      </c>
    </row>
    <row r="901" spans="1:9" x14ac:dyDescent="0.2">
      <c r="A901" s="90" t="s">
        <v>785</v>
      </c>
      <c r="B901" s="91" t="s">
        <v>2180</v>
      </c>
      <c r="C901" s="89" t="s">
        <v>2181</v>
      </c>
      <c r="D901" s="89" t="s">
        <v>1263</v>
      </c>
      <c r="E901" s="67">
        <v>1364.45</v>
      </c>
      <c r="F901" s="67">
        <v>1364.45</v>
      </c>
      <c r="G901" s="70">
        <v>10107</v>
      </c>
      <c r="I901" s="70">
        <f t="shared" si="17"/>
        <v>10107</v>
      </c>
    </row>
    <row r="902" spans="1:9" x14ac:dyDescent="0.2">
      <c r="A902" s="64" t="s">
        <v>779</v>
      </c>
      <c r="B902" s="77" t="s">
        <v>2182</v>
      </c>
      <c r="C902" s="77"/>
      <c r="D902" s="77"/>
      <c r="E902" s="67"/>
      <c r="F902" s="67"/>
      <c r="I902" s="70">
        <f t="shared" si="17"/>
        <v>0</v>
      </c>
    </row>
    <row r="903" spans="1:9" x14ac:dyDescent="0.2">
      <c r="A903" s="79" t="s">
        <v>785</v>
      </c>
      <c r="B903" s="80" t="s">
        <v>2183</v>
      </c>
      <c r="C903" s="80"/>
      <c r="D903" s="80" t="s">
        <v>799</v>
      </c>
      <c r="E903" s="67">
        <v>0</v>
      </c>
      <c r="F903" s="67">
        <v>0</v>
      </c>
      <c r="G903" s="70">
        <v>0</v>
      </c>
      <c r="I903" s="70">
        <f t="shared" si="17"/>
        <v>0</v>
      </c>
    </row>
    <row r="904" spans="1:9" x14ac:dyDescent="0.2">
      <c r="A904" s="64" t="s">
        <v>779</v>
      </c>
      <c r="B904" s="77" t="s">
        <v>2184</v>
      </c>
      <c r="C904" s="77"/>
      <c r="D904" s="77" t="s">
        <v>799</v>
      </c>
      <c r="E904" s="67"/>
      <c r="F904" s="67"/>
      <c r="I904" s="70">
        <f t="shared" si="17"/>
        <v>0</v>
      </c>
    </row>
    <row r="905" spans="1:9" x14ac:dyDescent="0.2">
      <c r="A905" s="79" t="s">
        <v>785</v>
      </c>
      <c r="B905" s="80" t="s">
        <v>2185</v>
      </c>
      <c r="C905" s="80" t="s">
        <v>2186</v>
      </c>
      <c r="D905" s="80" t="s">
        <v>2187</v>
      </c>
      <c r="E905" s="67"/>
      <c r="F905" s="67"/>
      <c r="I905" s="70">
        <f t="shared" si="17"/>
        <v>0</v>
      </c>
    </row>
    <row r="906" spans="1:9" x14ac:dyDescent="0.2">
      <c r="A906" s="79" t="s">
        <v>785</v>
      </c>
      <c r="B906" s="80" t="s">
        <v>344</v>
      </c>
      <c r="C906" s="80"/>
      <c r="D906" s="80" t="s">
        <v>89</v>
      </c>
      <c r="E906" s="67">
        <v>250.29</v>
      </c>
      <c r="F906" s="67">
        <v>0</v>
      </c>
      <c r="G906" s="70">
        <v>0</v>
      </c>
      <c r="I906" s="70">
        <f t="shared" si="17"/>
        <v>0</v>
      </c>
    </row>
    <row r="907" spans="1:9" x14ac:dyDescent="0.2">
      <c r="A907" s="64" t="s">
        <v>779</v>
      </c>
      <c r="B907" s="77" t="s">
        <v>2188</v>
      </c>
      <c r="C907" s="77"/>
      <c r="D907" s="77" t="s">
        <v>1009</v>
      </c>
      <c r="E907" s="67"/>
      <c r="F907" s="67"/>
      <c r="I907" s="70">
        <f t="shared" si="17"/>
        <v>0</v>
      </c>
    </row>
    <row r="908" spans="1:9" x14ac:dyDescent="0.2">
      <c r="A908" s="64" t="s">
        <v>779</v>
      </c>
      <c r="B908" s="77" t="s">
        <v>2189</v>
      </c>
      <c r="C908" s="80"/>
      <c r="D908" s="80" t="s">
        <v>1009</v>
      </c>
      <c r="E908" s="67">
        <v>0</v>
      </c>
      <c r="F908" s="67">
        <v>0</v>
      </c>
      <c r="G908" s="70">
        <v>0</v>
      </c>
      <c r="I908" s="70">
        <f t="shared" ref="I908:I971" si="18">SUM(G908:H908)</f>
        <v>0</v>
      </c>
    </row>
    <row r="909" spans="1:9" x14ac:dyDescent="0.2">
      <c r="A909" s="79" t="s">
        <v>785</v>
      </c>
      <c r="B909" s="80" t="s">
        <v>2190</v>
      </c>
      <c r="C909" s="80"/>
      <c r="D909" s="80" t="s">
        <v>1539</v>
      </c>
      <c r="E909" s="67">
        <v>19.440000000000001</v>
      </c>
      <c r="F909" s="67">
        <v>19.440000000000001</v>
      </c>
      <c r="G909" s="70">
        <v>144</v>
      </c>
      <c r="I909" s="70">
        <f t="shared" si="18"/>
        <v>144</v>
      </c>
    </row>
    <row r="910" spans="1:9" x14ac:dyDescent="0.2">
      <c r="A910" s="64" t="s">
        <v>779</v>
      </c>
      <c r="B910" s="77" t="s">
        <v>2191</v>
      </c>
      <c r="C910" s="77"/>
      <c r="D910" s="77" t="s">
        <v>1548</v>
      </c>
      <c r="E910" s="67"/>
      <c r="F910" s="67"/>
      <c r="I910" s="70">
        <f t="shared" si="18"/>
        <v>0</v>
      </c>
    </row>
    <row r="911" spans="1:9" x14ac:dyDescent="0.2">
      <c r="A911" s="63" t="s">
        <v>785</v>
      </c>
      <c r="B911" s="89" t="s">
        <v>2192</v>
      </c>
      <c r="C911" s="89"/>
      <c r="D911" s="89" t="s">
        <v>1922</v>
      </c>
      <c r="E911" s="67">
        <v>348.71</v>
      </c>
      <c r="F911" s="67">
        <v>348.71</v>
      </c>
      <c r="G911" s="70">
        <v>2583</v>
      </c>
      <c r="I911" s="70">
        <f t="shared" si="18"/>
        <v>2583</v>
      </c>
    </row>
    <row r="912" spans="1:9" x14ac:dyDescent="0.2">
      <c r="A912" s="82" t="s">
        <v>779</v>
      </c>
      <c r="B912" s="83" t="s">
        <v>2193</v>
      </c>
      <c r="C912" s="77"/>
      <c r="D912" s="77" t="s">
        <v>983</v>
      </c>
      <c r="E912" s="67"/>
      <c r="F912" s="67"/>
      <c r="I912" s="70">
        <f t="shared" si="18"/>
        <v>0</v>
      </c>
    </row>
    <row r="913" spans="1:9" x14ac:dyDescent="0.2">
      <c r="A913" s="64" t="s">
        <v>779</v>
      </c>
      <c r="B913" s="77" t="s">
        <v>2194</v>
      </c>
      <c r="C913" s="77"/>
      <c r="D913" s="77" t="s">
        <v>1999</v>
      </c>
      <c r="E913" s="67"/>
      <c r="F913" s="67"/>
      <c r="I913" s="70">
        <f t="shared" si="18"/>
        <v>0</v>
      </c>
    </row>
    <row r="914" spans="1:9" x14ac:dyDescent="0.2">
      <c r="A914" s="79" t="s">
        <v>785</v>
      </c>
      <c r="B914" s="80" t="s">
        <v>2195</v>
      </c>
      <c r="C914" s="80"/>
      <c r="D914" s="80" t="s">
        <v>983</v>
      </c>
      <c r="E914" s="67">
        <v>23.09</v>
      </c>
      <c r="F914" s="67">
        <v>23.09</v>
      </c>
      <c r="G914" s="70">
        <v>171</v>
      </c>
      <c r="I914" s="70">
        <f t="shared" si="18"/>
        <v>171</v>
      </c>
    </row>
    <row r="915" spans="1:9" x14ac:dyDescent="0.2">
      <c r="A915" s="63" t="s">
        <v>785</v>
      </c>
      <c r="B915" s="89" t="s">
        <v>2196</v>
      </c>
      <c r="C915" s="89"/>
      <c r="D915" s="89" t="s">
        <v>1162</v>
      </c>
      <c r="E915" s="67">
        <v>0</v>
      </c>
      <c r="F915" s="67">
        <v>0</v>
      </c>
      <c r="G915" s="70">
        <v>0</v>
      </c>
      <c r="I915" s="70">
        <f t="shared" si="18"/>
        <v>0</v>
      </c>
    </row>
    <row r="916" spans="1:9" x14ac:dyDescent="0.2">
      <c r="A916" s="64" t="s">
        <v>779</v>
      </c>
      <c r="B916" s="77" t="s">
        <v>2197</v>
      </c>
      <c r="C916" s="77"/>
      <c r="D916" s="77" t="s">
        <v>1162</v>
      </c>
      <c r="E916" s="67"/>
      <c r="F916" s="67"/>
      <c r="I916" s="70">
        <f t="shared" si="18"/>
        <v>0</v>
      </c>
    </row>
    <row r="917" spans="1:9" x14ac:dyDescent="0.2">
      <c r="A917" s="64" t="s">
        <v>779</v>
      </c>
      <c r="B917" s="77" t="s">
        <v>2198</v>
      </c>
      <c r="C917" s="78"/>
      <c r="D917" s="77" t="s">
        <v>1263</v>
      </c>
      <c r="E917" s="67"/>
      <c r="F917" s="67"/>
      <c r="I917" s="70">
        <f t="shared" si="18"/>
        <v>0</v>
      </c>
    </row>
    <row r="918" spans="1:9" x14ac:dyDescent="0.2">
      <c r="A918" s="63" t="s">
        <v>785</v>
      </c>
      <c r="B918" s="65" t="s">
        <v>2199</v>
      </c>
      <c r="D918" s="89" t="s">
        <v>2200</v>
      </c>
      <c r="E918" s="67">
        <v>619.79</v>
      </c>
      <c r="F918" s="67">
        <v>619.79</v>
      </c>
      <c r="G918" s="70">
        <v>4437.7</v>
      </c>
      <c r="H918" s="70">
        <v>103.5</v>
      </c>
      <c r="I918" s="70">
        <f t="shared" si="18"/>
        <v>4541.2</v>
      </c>
    </row>
    <row r="919" spans="1:9" x14ac:dyDescent="0.2">
      <c r="A919" s="63" t="s">
        <v>785</v>
      </c>
      <c r="B919" s="65" t="s">
        <v>2201</v>
      </c>
      <c r="D919" s="89" t="s">
        <v>2202</v>
      </c>
      <c r="E919" s="67">
        <v>117</v>
      </c>
      <c r="F919" s="67">
        <v>117</v>
      </c>
      <c r="H919" s="70">
        <v>585</v>
      </c>
      <c r="I919" s="70">
        <f t="shared" si="18"/>
        <v>585</v>
      </c>
    </row>
    <row r="920" spans="1:9" x14ac:dyDescent="0.2">
      <c r="A920" s="63" t="s">
        <v>785</v>
      </c>
      <c r="B920" s="65" t="s">
        <v>2203</v>
      </c>
      <c r="D920" s="89" t="s">
        <v>1063</v>
      </c>
      <c r="E920" s="67">
        <v>0</v>
      </c>
      <c r="F920" s="67">
        <v>0</v>
      </c>
      <c r="G920" s="70">
        <v>0</v>
      </c>
      <c r="I920" s="70">
        <f t="shared" si="18"/>
        <v>0</v>
      </c>
    </row>
    <row r="921" spans="1:9" x14ac:dyDescent="0.2">
      <c r="A921" s="63" t="s">
        <v>785</v>
      </c>
      <c r="B921" s="65" t="s">
        <v>2204</v>
      </c>
      <c r="D921" s="89" t="s">
        <v>2205</v>
      </c>
      <c r="E921" s="67">
        <v>37.67</v>
      </c>
      <c r="F921" s="67">
        <v>37.67</v>
      </c>
      <c r="G921" s="70">
        <v>279</v>
      </c>
      <c r="I921" s="70">
        <f t="shared" si="18"/>
        <v>279</v>
      </c>
    </row>
    <row r="922" spans="1:9" x14ac:dyDescent="0.2">
      <c r="A922" s="79" t="s">
        <v>785</v>
      </c>
      <c r="B922" s="81" t="s">
        <v>2206</v>
      </c>
      <c r="D922" s="80" t="s">
        <v>2207</v>
      </c>
      <c r="E922" s="67">
        <v>70.47</v>
      </c>
      <c r="F922" s="67">
        <v>70.47</v>
      </c>
      <c r="G922" s="70">
        <v>522</v>
      </c>
      <c r="I922" s="70">
        <f t="shared" si="18"/>
        <v>522</v>
      </c>
    </row>
    <row r="923" spans="1:9" x14ac:dyDescent="0.2">
      <c r="A923" s="64" t="s">
        <v>779</v>
      </c>
      <c r="B923" s="77" t="s">
        <v>2208</v>
      </c>
      <c r="C923" s="80"/>
      <c r="D923" s="77" t="s">
        <v>2209</v>
      </c>
      <c r="E923" s="67">
        <v>1.22</v>
      </c>
      <c r="F923" s="67">
        <v>1.22</v>
      </c>
      <c r="G923" s="70">
        <v>9</v>
      </c>
      <c r="I923" s="70">
        <f t="shared" si="18"/>
        <v>9</v>
      </c>
    </row>
    <row r="924" spans="1:9" x14ac:dyDescent="0.2">
      <c r="A924" s="63" t="s">
        <v>785</v>
      </c>
      <c r="B924" s="65" t="s">
        <v>2210</v>
      </c>
      <c r="D924" s="89" t="s">
        <v>983</v>
      </c>
      <c r="E924" s="67">
        <v>0</v>
      </c>
      <c r="F924" s="67">
        <v>0</v>
      </c>
      <c r="G924" s="70">
        <v>0</v>
      </c>
      <c r="I924" s="70">
        <f t="shared" si="18"/>
        <v>0</v>
      </c>
    </row>
    <row r="925" spans="1:9" x14ac:dyDescent="0.2">
      <c r="A925" s="64" t="s">
        <v>779</v>
      </c>
      <c r="B925" s="77" t="s">
        <v>2211</v>
      </c>
      <c r="C925" s="78"/>
      <c r="D925" s="77" t="s">
        <v>983</v>
      </c>
      <c r="E925" s="67">
        <v>0</v>
      </c>
      <c r="F925" s="67">
        <v>0</v>
      </c>
      <c r="G925" s="70">
        <v>0</v>
      </c>
      <c r="I925" s="70">
        <f t="shared" si="18"/>
        <v>0</v>
      </c>
    </row>
    <row r="926" spans="1:9" x14ac:dyDescent="0.2">
      <c r="A926" s="105" t="s">
        <v>785</v>
      </c>
      <c r="B926" s="106" t="s">
        <v>2212</v>
      </c>
      <c r="C926" s="81"/>
      <c r="D926" s="80" t="s">
        <v>1263</v>
      </c>
      <c r="E926" s="67"/>
      <c r="F926" s="67"/>
      <c r="I926" s="70">
        <f t="shared" si="18"/>
        <v>0</v>
      </c>
    </row>
    <row r="927" spans="1:9" x14ac:dyDescent="0.2">
      <c r="A927" s="79" t="s">
        <v>785</v>
      </c>
      <c r="B927" s="80" t="s">
        <v>2213</v>
      </c>
      <c r="C927" s="81"/>
      <c r="D927" s="80" t="s">
        <v>791</v>
      </c>
      <c r="E927" s="67">
        <v>105.1</v>
      </c>
      <c r="F927" s="67">
        <v>105.1</v>
      </c>
      <c r="G927" s="70">
        <v>778.5</v>
      </c>
      <c r="I927" s="70">
        <f t="shared" si="18"/>
        <v>778.5</v>
      </c>
    </row>
    <row r="928" spans="1:9" x14ac:dyDescent="0.2">
      <c r="A928" s="64" t="s">
        <v>779</v>
      </c>
      <c r="B928" s="77" t="s">
        <v>2214</v>
      </c>
      <c r="C928" s="78"/>
      <c r="D928" s="77" t="s">
        <v>791</v>
      </c>
      <c r="E928" s="67"/>
      <c r="F928" s="67"/>
      <c r="I928" s="70">
        <f t="shared" si="18"/>
        <v>0</v>
      </c>
    </row>
    <row r="929" spans="1:9" x14ac:dyDescent="0.2">
      <c r="A929" s="63" t="s">
        <v>785</v>
      </c>
      <c r="B929" s="65" t="s">
        <v>2215</v>
      </c>
      <c r="D929" s="89" t="s">
        <v>2216</v>
      </c>
      <c r="E929" s="67">
        <v>0</v>
      </c>
      <c r="F929" s="67">
        <v>0</v>
      </c>
      <c r="G929" s="70">
        <v>0</v>
      </c>
      <c r="I929" s="70">
        <f t="shared" si="18"/>
        <v>0</v>
      </c>
    </row>
    <row r="930" spans="1:9" x14ac:dyDescent="0.2">
      <c r="A930" s="63" t="s">
        <v>785</v>
      </c>
      <c r="B930" s="65" t="s">
        <v>2217</v>
      </c>
      <c r="C930" s="65" t="s">
        <v>2218</v>
      </c>
      <c r="D930" s="119" t="s">
        <v>1011</v>
      </c>
      <c r="E930" s="67">
        <v>0</v>
      </c>
      <c r="F930" s="67">
        <v>0</v>
      </c>
      <c r="G930" s="70">
        <v>0</v>
      </c>
      <c r="I930" s="70">
        <f t="shared" si="18"/>
        <v>0</v>
      </c>
    </row>
    <row r="931" spans="1:9" x14ac:dyDescent="0.2">
      <c r="A931" s="64" t="s">
        <v>779</v>
      </c>
      <c r="B931" s="77" t="s">
        <v>2219</v>
      </c>
      <c r="C931" s="78"/>
      <c r="D931" s="87" t="s">
        <v>1079</v>
      </c>
      <c r="E931" s="67"/>
      <c r="F931" s="67"/>
      <c r="I931" s="70">
        <f t="shared" si="18"/>
        <v>0</v>
      </c>
    </row>
    <row r="932" spans="1:9" x14ac:dyDescent="0.2">
      <c r="A932" s="64" t="s">
        <v>779</v>
      </c>
      <c r="B932" s="77" t="s">
        <v>2220</v>
      </c>
      <c r="C932" s="78"/>
      <c r="D932" s="87" t="s">
        <v>1292</v>
      </c>
      <c r="E932" s="67">
        <v>0</v>
      </c>
      <c r="F932" s="67">
        <v>0</v>
      </c>
      <c r="G932" s="70">
        <v>0</v>
      </c>
      <c r="I932" s="70">
        <f t="shared" si="18"/>
        <v>0</v>
      </c>
    </row>
    <row r="933" spans="1:9" x14ac:dyDescent="0.2">
      <c r="A933" s="79" t="s">
        <v>785</v>
      </c>
      <c r="B933" s="85" t="s">
        <v>2221</v>
      </c>
      <c r="C933" s="80"/>
      <c r="D933" s="88" t="s">
        <v>258</v>
      </c>
      <c r="E933" s="67">
        <v>178.61</v>
      </c>
      <c r="F933" s="67">
        <v>178.61</v>
      </c>
      <c r="G933" s="70">
        <v>1323</v>
      </c>
      <c r="I933" s="70">
        <f t="shared" si="18"/>
        <v>1323</v>
      </c>
    </row>
    <row r="934" spans="1:9" x14ac:dyDescent="0.2">
      <c r="A934" s="64" t="s">
        <v>779</v>
      </c>
      <c r="B934" s="83" t="s">
        <v>2221</v>
      </c>
      <c r="C934" s="77"/>
      <c r="D934" s="87" t="s">
        <v>258</v>
      </c>
      <c r="E934" s="67"/>
      <c r="F934" s="67"/>
      <c r="I934" s="70">
        <f t="shared" si="18"/>
        <v>0</v>
      </c>
    </row>
    <row r="935" spans="1:9" x14ac:dyDescent="0.2">
      <c r="A935" s="64" t="s">
        <v>779</v>
      </c>
      <c r="B935" s="77" t="s">
        <v>2222</v>
      </c>
      <c r="C935" s="80" t="s">
        <v>2223</v>
      </c>
      <c r="D935" s="87" t="s">
        <v>817</v>
      </c>
      <c r="E935" s="67"/>
      <c r="F935" s="67"/>
      <c r="I935" s="70">
        <f t="shared" si="18"/>
        <v>0</v>
      </c>
    </row>
    <row r="936" spans="1:9" x14ac:dyDescent="0.2">
      <c r="A936" s="79" t="s">
        <v>785</v>
      </c>
      <c r="B936" s="80" t="s">
        <v>2224</v>
      </c>
      <c r="C936" s="80"/>
      <c r="D936" s="88" t="s">
        <v>2225</v>
      </c>
      <c r="E936" s="67">
        <v>0</v>
      </c>
      <c r="F936" s="67">
        <v>0</v>
      </c>
      <c r="G936" s="70">
        <v>0</v>
      </c>
      <c r="I936" s="70">
        <f t="shared" si="18"/>
        <v>0</v>
      </c>
    </row>
    <row r="937" spans="1:9" x14ac:dyDescent="0.2">
      <c r="A937" s="64" t="s">
        <v>779</v>
      </c>
      <c r="B937" s="77" t="s">
        <v>2226</v>
      </c>
      <c r="C937" s="80"/>
      <c r="D937" s="87" t="s">
        <v>824</v>
      </c>
      <c r="E937" s="67"/>
      <c r="F937" s="67"/>
      <c r="I937" s="70">
        <f t="shared" si="18"/>
        <v>0</v>
      </c>
    </row>
    <row r="938" spans="1:9" x14ac:dyDescent="0.2">
      <c r="A938" s="79" t="s">
        <v>785</v>
      </c>
      <c r="B938" s="80" t="s">
        <v>2227</v>
      </c>
      <c r="C938" s="80"/>
      <c r="D938" s="88" t="s">
        <v>2228</v>
      </c>
      <c r="E938" s="67">
        <v>208.58</v>
      </c>
      <c r="F938" s="67">
        <v>208.58</v>
      </c>
      <c r="G938" s="70">
        <v>1545</v>
      </c>
      <c r="I938" s="70">
        <f t="shared" si="18"/>
        <v>1545</v>
      </c>
    </row>
    <row r="939" spans="1:9" x14ac:dyDescent="0.2">
      <c r="A939" s="64" t="s">
        <v>779</v>
      </c>
      <c r="B939" s="77" t="s">
        <v>2229</v>
      </c>
      <c r="C939" s="77"/>
      <c r="D939" s="87" t="s">
        <v>1263</v>
      </c>
      <c r="E939" s="67"/>
      <c r="F939" s="67"/>
      <c r="I939" s="70">
        <f t="shared" si="18"/>
        <v>0</v>
      </c>
    </row>
    <row r="940" spans="1:9" x14ac:dyDescent="0.2">
      <c r="A940" s="79" t="s">
        <v>785</v>
      </c>
      <c r="B940" s="80" t="s">
        <v>2230</v>
      </c>
      <c r="C940" s="80"/>
      <c r="D940" s="88" t="s">
        <v>799</v>
      </c>
      <c r="E940" s="67">
        <v>24.71</v>
      </c>
      <c r="F940" s="67">
        <v>24.71</v>
      </c>
      <c r="G940" s="70">
        <v>183</v>
      </c>
      <c r="I940" s="70">
        <f t="shared" si="18"/>
        <v>183</v>
      </c>
    </row>
    <row r="941" spans="1:9" x14ac:dyDescent="0.2">
      <c r="A941" s="64" t="s">
        <v>779</v>
      </c>
      <c r="B941" s="77" t="s">
        <v>2231</v>
      </c>
      <c r="C941" s="80" t="s">
        <v>2232</v>
      </c>
      <c r="D941" s="87" t="s">
        <v>799</v>
      </c>
      <c r="E941" s="67"/>
      <c r="F941" s="67"/>
      <c r="I941" s="70">
        <f t="shared" si="18"/>
        <v>0</v>
      </c>
    </row>
    <row r="942" spans="1:9" x14ac:dyDescent="0.2">
      <c r="A942" s="64" t="s">
        <v>779</v>
      </c>
      <c r="B942" s="77" t="s">
        <v>2233</v>
      </c>
      <c r="C942" s="80"/>
      <c r="D942" s="87" t="s">
        <v>828</v>
      </c>
      <c r="E942" s="67"/>
      <c r="F942" s="67"/>
      <c r="I942" s="70">
        <f t="shared" si="18"/>
        <v>0</v>
      </c>
    </row>
    <row r="943" spans="1:9" x14ac:dyDescent="0.2">
      <c r="A943" s="63" t="s">
        <v>782</v>
      </c>
      <c r="B943" s="65" t="s">
        <v>2234</v>
      </c>
      <c r="D943" s="65" t="s">
        <v>1437</v>
      </c>
      <c r="E943" s="67">
        <v>590.04</v>
      </c>
      <c r="F943" s="67">
        <v>590.04</v>
      </c>
      <c r="G943" s="70">
        <v>4284</v>
      </c>
      <c r="H943" s="70">
        <v>58.5</v>
      </c>
      <c r="I943" s="70">
        <f t="shared" si="18"/>
        <v>4342.5</v>
      </c>
    </row>
    <row r="944" spans="1:9" x14ac:dyDescent="0.2">
      <c r="A944" s="64" t="s">
        <v>779</v>
      </c>
      <c r="B944" s="77" t="s">
        <v>2235</v>
      </c>
      <c r="C944" s="78"/>
      <c r="D944" s="87" t="s">
        <v>1437</v>
      </c>
      <c r="E944" s="67">
        <v>0</v>
      </c>
      <c r="F944" s="67">
        <v>0</v>
      </c>
      <c r="G944" s="70">
        <v>0</v>
      </c>
      <c r="I944" s="70">
        <f t="shared" si="18"/>
        <v>0</v>
      </c>
    </row>
    <row r="945" spans="1:9" x14ac:dyDescent="0.2">
      <c r="A945" s="64" t="s">
        <v>779</v>
      </c>
      <c r="B945" s="77" t="s">
        <v>2236</v>
      </c>
      <c r="C945" s="81" t="s">
        <v>2237</v>
      </c>
      <c r="D945" s="87" t="s">
        <v>1385</v>
      </c>
      <c r="E945" s="67"/>
      <c r="F945" s="67"/>
      <c r="I945" s="70">
        <f t="shared" si="18"/>
        <v>0</v>
      </c>
    </row>
    <row r="946" spans="1:9" x14ac:dyDescent="0.2">
      <c r="A946" s="79" t="s">
        <v>785</v>
      </c>
      <c r="B946" s="80" t="s">
        <v>2238</v>
      </c>
      <c r="C946" s="81"/>
      <c r="D946" s="88" t="s">
        <v>1609</v>
      </c>
      <c r="E946" s="67">
        <v>0</v>
      </c>
      <c r="F946" s="67">
        <v>0</v>
      </c>
      <c r="G946" s="70">
        <v>0</v>
      </c>
      <c r="I946" s="70">
        <f t="shared" si="18"/>
        <v>0</v>
      </c>
    </row>
    <row r="947" spans="1:9" x14ac:dyDescent="0.2">
      <c r="A947" s="64" t="s">
        <v>779</v>
      </c>
      <c r="B947" s="77" t="s">
        <v>2239</v>
      </c>
      <c r="C947" s="81"/>
      <c r="D947" s="87" t="s">
        <v>1609</v>
      </c>
      <c r="E947" s="67"/>
      <c r="F947" s="67"/>
      <c r="I947" s="70">
        <f t="shared" si="18"/>
        <v>0</v>
      </c>
    </row>
    <row r="948" spans="1:9" x14ac:dyDescent="0.2">
      <c r="A948" s="79" t="s">
        <v>782</v>
      </c>
      <c r="B948" s="80" t="s">
        <v>2240</v>
      </c>
      <c r="C948" s="81" t="s">
        <v>2241</v>
      </c>
      <c r="D948" s="88" t="s">
        <v>2242</v>
      </c>
      <c r="E948" s="67">
        <v>0</v>
      </c>
      <c r="F948" s="67">
        <v>0</v>
      </c>
      <c r="G948" s="70">
        <v>0</v>
      </c>
      <c r="I948" s="70">
        <f t="shared" si="18"/>
        <v>0</v>
      </c>
    </row>
    <row r="949" spans="1:9" x14ac:dyDescent="0.2">
      <c r="A949" s="79" t="s">
        <v>782</v>
      </c>
      <c r="B949" s="80" t="s">
        <v>2243</v>
      </c>
      <c r="C949" s="81" t="s">
        <v>2244</v>
      </c>
      <c r="D949" s="88" t="s">
        <v>2245</v>
      </c>
      <c r="E949" s="67"/>
      <c r="F949" s="67"/>
      <c r="I949" s="70">
        <f t="shared" si="18"/>
        <v>0</v>
      </c>
    </row>
    <row r="950" spans="1:9" x14ac:dyDescent="0.2">
      <c r="A950" s="64" t="s">
        <v>779</v>
      </c>
      <c r="B950" s="77" t="s">
        <v>2246</v>
      </c>
      <c r="C950" s="80" t="s">
        <v>2244</v>
      </c>
      <c r="D950" s="87" t="s">
        <v>2245</v>
      </c>
      <c r="E950" s="67"/>
      <c r="F950" s="67"/>
      <c r="I950" s="70">
        <f t="shared" si="18"/>
        <v>0</v>
      </c>
    </row>
    <row r="951" spans="1:9" x14ac:dyDescent="0.2">
      <c r="A951" s="64" t="s">
        <v>779</v>
      </c>
      <c r="B951" s="77" t="s">
        <v>2247</v>
      </c>
      <c r="C951" s="78"/>
      <c r="D951" s="87" t="s">
        <v>817</v>
      </c>
      <c r="E951" s="67"/>
      <c r="F951" s="67"/>
      <c r="I951" s="70">
        <f t="shared" si="18"/>
        <v>0</v>
      </c>
    </row>
    <row r="952" spans="1:9" x14ac:dyDescent="0.2">
      <c r="A952" s="64" t="s">
        <v>779</v>
      </c>
      <c r="B952" s="77" t="s">
        <v>2248</v>
      </c>
      <c r="C952" s="78"/>
      <c r="D952" s="87" t="s">
        <v>891</v>
      </c>
      <c r="E952" s="67"/>
      <c r="F952" s="67"/>
      <c r="I952" s="70">
        <f t="shared" si="18"/>
        <v>0</v>
      </c>
    </row>
    <row r="953" spans="1:9" x14ac:dyDescent="0.2">
      <c r="A953" s="64" t="s">
        <v>779</v>
      </c>
      <c r="B953" s="77" t="s">
        <v>2249</v>
      </c>
      <c r="C953" s="81"/>
      <c r="D953" s="87" t="s">
        <v>871</v>
      </c>
      <c r="E953" s="67"/>
      <c r="F953" s="67"/>
      <c r="I953" s="70">
        <f t="shared" si="18"/>
        <v>0</v>
      </c>
    </row>
    <row r="954" spans="1:9" x14ac:dyDescent="0.2">
      <c r="A954" s="79" t="s">
        <v>785</v>
      </c>
      <c r="B954" s="80" t="s">
        <v>2250</v>
      </c>
      <c r="C954" s="81"/>
      <c r="D954" s="88" t="s">
        <v>2251</v>
      </c>
      <c r="E954" s="67">
        <v>0</v>
      </c>
      <c r="F954" s="67">
        <v>0</v>
      </c>
      <c r="G954" s="70">
        <v>0</v>
      </c>
      <c r="I954" s="70">
        <f t="shared" si="18"/>
        <v>0</v>
      </c>
    </row>
    <row r="955" spans="1:9" x14ac:dyDescent="0.2">
      <c r="A955" s="79" t="s">
        <v>785</v>
      </c>
      <c r="B955" s="80" t="s">
        <v>2252</v>
      </c>
      <c r="C955" s="81"/>
      <c r="D955" s="88" t="s">
        <v>2253</v>
      </c>
      <c r="E955" s="67"/>
      <c r="F955" s="67"/>
      <c r="I955" s="70">
        <f t="shared" si="18"/>
        <v>0</v>
      </c>
    </row>
    <row r="956" spans="1:9" x14ac:dyDescent="0.2">
      <c r="A956" s="64" t="s">
        <v>779</v>
      </c>
      <c r="B956" s="77" t="s">
        <v>2254</v>
      </c>
      <c r="C956" s="78"/>
      <c r="D956" s="87" t="s">
        <v>983</v>
      </c>
      <c r="E956" s="67"/>
      <c r="F956" s="67"/>
      <c r="I956" s="70">
        <f t="shared" si="18"/>
        <v>0</v>
      </c>
    </row>
    <row r="957" spans="1:9" x14ac:dyDescent="0.2">
      <c r="A957" s="82" t="s">
        <v>779</v>
      </c>
      <c r="B957" s="83" t="s">
        <v>2255</v>
      </c>
      <c r="C957" s="79" t="s">
        <v>2256</v>
      </c>
      <c r="D957" s="87" t="s">
        <v>791</v>
      </c>
      <c r="E957" s="67"/>
      <c r="F957" s="67"/>
      <c r="I957" s="70">
        <f t="shared" si="18"/>
        <v>0</v>
      </c>
    </row>
    <row r="958" spans="1:9" x14ac:dyDescent="0.2">
      <c r="A958" s="82" t="s">
        <v>779</v>
      </c>
      <c r="B958" s="83" t="s">
        <v>2257</v>
      </c>
      <c r="C958" s="79"/>
      <c r="D958" s="87" t="s">
        <v>1263</v>
      </c>
      <c r="E958" s="67"/>
      <c r="F958" s="67"/>
      <c r="I958" s="70">
        <f t="shared" si="18"/>
        <v>0</v>
      </c>
    </row>
    <row r="959" spans="1:9" x14ac:dyDescent="0.2">
      <c r="A959" s="79" t="s">
        <v>785</v>
      </c>
      <c r="B959" s="80" t="s">
        <v>2258</v>
      </c>
      <c r="C959" s="79" t="s">
        <v>2259</v>
      </c>
      <c r="D959" s="88" t="s">
        <v>983</v>
      </c>
      <c r="E959" s="67">
        <v>0</v>
      </c>
      <c r="F959" s="67">
        <v>0</v>
      </c>
      <c r="G959" s="70">
        <v>0</v>
      </c>
      <c r="I959" s="70">
        <f t="shared" si="18"/>
        <v>0</v>
      </c>
    </row>
    <row r="960" spans="1:9" x14ac:dyDescent="0.2">
      <c r="A960" s="64" t="s">
        <v>779</v>
      </c>
      <c r="B960" s="77" t="s">
        <v>2260</v>
      </c>
      <c r="C960" s="80" t="s">
        <v>2259</v>
      </c>
      <c r="D960" s="87" t="s">
        <v>983</v>
      </c>
      <c r="E960" s="67"/>
      <c r="F960" s="67"/>
      <c r="I960" s="70">
        <f t="shared" si="18"/>
        <v>0</v>
      </c>
    </row>
    <row r="961" spans="1:9" x14ac:dyDescent="0.2">
      <c r="A961" s="79" t="s">
        <v>782</v>
      </c>
      <c r="B961" s="80" t="s">
        <v>2261</v>
      </c>
      <c r="C961" s="81" t="s">
        <v>2262</v>
      </c>
      <c r="D961" s="88" t="s">
        <v>2263</v>
      </c>
      <c r="E961" s="67">
        <v>8.09</v>
      </c>
      <c r="F961" s="67">
        <v>8.1</v>
      </c>
      <c r="G961" s="70">
        <v>60</v>
      </c>
      <c r="I961" s="70">
        <f t="shared" si="18"/>
        <v>60</v>
      </c>
    </row>
    <row r="962" spans="1:9" x14ac:dyDescent="0.2">
      <c r="A962" s="64" t="s">
        <v>779</v>
      </c>
      <c r="B962" s="77" t="s">
        <v>2264</v>
      </c>
      <c r="C962" s="78"/>
      <c r="D962" s="87" t="s">
        <v>2265</v>
      </c>
      <c r="E962" s="67"/>
      <c r="F962" s="67"/>
      <c r="I962" s="70">
        <f t="shared" si="18"/>
        <v>0</v>
      </c>
    </row>
    <row r="963" spans="1:9" x14ac:dyDescent="0.2">
      <c r="A963" s="64" t="s">
        <v>779</v>
      </c>
      <c r="B963" s="77" t="s">
        <v>2266</v>
      </c>
      <c r="C963" s="78"/>
      <c r="D963" s="87" t="s">
        <v>1822</v>
      </c>
      <c r="E963" s="67"/>
      <c r="F963" s="67"/>
      <c r="I963" s="70">
        <f t="shared" si="18"/>
        <v>0</v>
      </c>
    </row>
    <row r="964" spans="1:9" x14ac:dyDescent="0.2">
      <c r="A964" s="64" t="s">
        <v>779</v>
      </c>
      <c r="B964" s="77" t="s">
        <v>2267</v>
      </c>
      <c r="C964" s="81" t="s">
        <v>2268</v>
      </c>
      <c r="D964" s="87" t="s">
        <v>1263</v>
      </c>
      <c r="E964" s="67"/>
      <c r="F964" s="67"/>
      <c r="I964" s="70">
        <f t="shared" si="18"/>
        <v>0</v>
      </c>
    </row>
    <row r="965" spans="1:9" x14ac:dyDescent="0.2">
      <c r="A965" s="79" t="s">
        <v>785</v>
      </c>
      <c r="B965" s="80" t="s">
        <v>2269</v>
      </c>
      <c r="C965" s="81"/>
      <c r="D965" s="88" t="s">
        <v>2270</v>
      </c>
      <c r="E965" s="67">
        <v>0</v>
      </c>
      <c r="F965" s="67">
        <v>0</v>
      </c>
      <c r="G965" s="70">
        <v>0</v>
      </c>
      <c r="I965" s="70">
        <f t="shared" si="18"/>
        <v>0</v>
      </c>
    </row>
    <row r="966" spans="1:9" x14ac:dyDescent="0.2">
      <c r="A966" s="63" t="s">
        <v>785</v>
      </c>
      <c r="B966" s="65" t="s">
        <v>2271</v>
      </c>
      <c r="D966" s="119" t="s">
        <v>1123</v>
      </c>
      <c r="E966" s="67">
        <v>279.45</v>
      </c>
      <c r="F966" s="67">
        <v>179.45</v>
      </c>
      <c r="G966" s="70">
        <v>2070</v>
      </c>
      <c r="I966" s="70">
        <f t="shared" si="18"/>
        <v>2070</v>
      </c>
    </row>
    <row r="967" spans="1:9" x14ac:dyDescent="0.2">
      <c r="A967" s="64" t="s">
        <v>779</v>
      </c>
      <c r="B967" s="77" t="s">
        <v>2272</v>
      </c>
      <c r="C967" s="78"/>
      <c r="D967" s="87" t="s">
        <v>1123</v>
      </c>
      <c r="E967" s="67"/>
      <c r="F967" s="67"/>
      <c r="I967" s="70">
        <f t="shared" si="18"/>
        <v>0</v>
      </c>
    </row>
    <row r="968" spans="1:9" x14ac:dyDescent="0.2">
      <c r="A968" s="64" t="s">
        <v>779</v>
      </c>
      <c r="B968" s="77" t="s">
        <v>2273</v>
      </c>
      <c r="C968" s="80" t="s">
        <v>2274</v>
      </c>
      <c r="D968" s="87" t="s">
        <v>2275</v>
      </c>
      <c r="E968" s="67"/>
      <c r="F968" s="67"/>
      <c r="I968" s="70">
        <f t="shared" si="18"/>
        <v>0</v>
      </c>
    </row>
    <row r="969" spans="1:9" x14ac:dyDescent="0.2">
      <c r="A969" s="79" t="s">
        <v>785</v>
      </c>
      <c r="B969" s="80" t="s">
        <v>2276</v>
      </c>
      <c r="C969" s="80"/>
      <c r="D969" s="88" t="s">
        <v>2277</v>
      </c>
      <c r="E969" s="67"/>
      <c r="F969" s="67"/>
      <c r="I969" s="70">
        <f t="shared" si="18"/>
        <v>0</v>
      </c>
    </row>
    <row r="970" spans="1:9" x14ac:dyDescent="0.2">
      <c r="A970" s="64" t="s">
        <v>779</v>
      </c>
      <c r="B970" s="77" t="s">
        <v>2278</v>
      </c>
      <c r="C970" s="80" t="s">
        <v>2279</v>
      </c>
      <c r="D970" s="87" t="s">
        <v>877</v>
      </c>
      <c r="E970" s="67"/>
      <c r="F970" s="67"/>
      <c r="I970" s="70">
        <f t="shared" si="18"/>
        <v>0</v>
      </c>
    </row>
    <row r="971" spans="1:9" x14ac:dyDescent="0.2">
      <c r="A971" s="64" t="s">
        <v>779</v>
      </c>
      <c r="B971" s="77" t="s">
        <v>2280</v>
      </c>
      <c r="C971" s="80"/>
      <c r="D971" s="87" t="s">
        <v>2281</v>
      </c>
      <c r="E971" s="67">
        <v>0</v>
      </c>
      <c r="F971" s="67">
        <v>0</v>
      </c>
      <c r="G971" s="70">
        <v>0</v>
      </c>
      <c r="I971" s="70">
        <f t="shared" si="18"/>
        <v>0</v>
      </c>
    </row>
    <row r="972" spans="1:9" x14ac:dyDescent="0.2">
      <c r="A972" s="79" t="s">
        <v>785</v>
      </c>
      <c r="B972" s="80" t="s">
        <v>2282</v>
      </c>
      <c r="C972" s="80"/>
      <c r="D972" s="88" t="s">
        <v>1609</v>
      </c>
      <c r="E972" s="67">
        <v>0</v>
      </c>
      <c r="F972" s="67">
        <v>0</v>
      </c>
      <c r="G972" s="70">
        <v>0</v>
      </c>
      <c r="I972" s="70">
        <f t="shared" ref="I972:I1035" si="19">SUM(G972:H972)</f>
        <v>0</v>
      </c>
    </row>
    <row r="973" spans="1:9" x14ac:dyDescent="0.2">
      <c r="A973" s="64" t="s">
        <v>779</v>
      </c>
      <c r="B973" s="77" t="s">
        <v>2283</v>
      </c>
      <c r="C973" s="78"/>
      <c r="D973" s="87" t="s">
        <v>1609</v>
      </c>
      <c r="E973" s="67"/>
      <c r="F973" s="67"/>
      <c r="I973" s="70">
        <f t="shared" si="19"/>
        <v>0</v>
      </c>
    </row>
    <row r="974" spans="1:9" x14ac:dyDescent="0.2">
      <c r="A974" s="84" t="s">
        <v>785</v>
      </c>
      <c r="B974" s="85" t="s">
        <v>2284</v>
      </c>
      <c r="C974" s="81"/>
      <c r="D974" s="88" t="s">
        <v>1198</v>
      </c>
      <c r="E974" s="67">
        <v>0</v>
      </c>
      <c r="F974" s="67">
        <v>0</v>
      </c>
      <c r="G974" s="70">
        <v>0</v>
      </c>
      <c r="I974" s="70">
        <f t="shared" si="19"/>
        <v>0</v>
      </c>
    </row>
    <row r="975" spans="1:9" x14ac:dyDescent="0.2">
      <c r="A975" s="64" t="s">
        <v>779</v>
      </c>
      <c r="B975" s="77" t="s">
        <v>2285</v>
      </c>
      <c r="C975" s="81" t="s">
        <v>2286</v>
      </c>
      <c r="D975" s="87" t="s">
        <v>1263</v>
      </c>
      <c r="E975" s="67"/>
      <c r="F975" s="67"/>
      <c r="I975" s="70">
        <f t="shared" si="19"/>
        <v>0</v>
      </c>
    </row>
    <row r="976" spans="1:9" x14ac:dyDescent="0.2">
      <c r="A976" s="63" t="s">
        <v>785</v>
      </c>
      <c r="B976" s="65" t="s">
        <v>2287</v>
      </c>
      <c r="D976" s="119" t="s">
        <v>817</v>
      </c>
      <c r="E976" s="67">
        <v>51.03</v>
      </c>
      <c r="F976" s="67">
        <v>51.03</v>
      </c>
      <c r="G976" s="70">
        <v>378</v>
      </c>
      <c r="I976" s="70">
        <f t="shared" si="19"/>
        <v>378</v>
      </c>
    </row>
    <row r="977" spans="1:9" x14ac:dyDescent="0.2">
      <c r="A977" s="64" t="s">
        <v>779</v>
      </c>
      <c r="B977" s="77" t="s">
        <v>2288</v>
      </c>
      <c r="C977" s="78"/>
      <c r="D977" s="87" t="s">
        <v>817</v>
      </c>
      <c r="E977" s="67"/>
      <c r="F977" s="67"/>
      <c r="I977" s="70">
        <f t="shared" si="19"/>
        <v>0</v>
      </c>
    </row>
    <row r="978" spans="1:9" x14ac:dyDescent="0.2">
      <c r="A978" s="79" t="s">
        <v>785</v>
      </c>
      <c r="B978" s="80" t="s">
        <v>2289</v>
      </c>
      <c r="C978" s="81"/>
      <c r="D978" s="88" t="s">
        <v>1162</v>
      </c>
      <c r="E978" s="67">
        <v>0</v>
      </c>
      <c r="F978" s="67">
        <v>0</v>
      </c>
      <c r="G978" s="70">
        <v>0</v>
      </c>
      <c r="I978" s="70">
        <f t="shared" si="19"/>
        <v>0</v>
      </c>
    </row>
    <row r="979" spans="1:9" x14ac:dyDescent="0.2">
      <c r="A979" s="79" t="s">
        <v>785</v>
      </c>
      <c r="B979" s="80" t="s">
        <v>2290</v>
      </c>
      <c r="C979" s="81"/>
      <c r="D979" s="88" t="s">
        <v>983</v>
      </c>
      <c r="E979" s="67">
        <v>0</v>
      </c>
      <c r="F979" s="67">
        <v>0</v>
      </c>
      <c r="G979" s="70">
        <v>0</v>
      </c>
      <c r="I979" s="70">
        <f t="shared" si="19"/>
        <v>0</v>
      </c>
    </row>
    <row r="980" spans="1:9" x14ac:dyDescent="0.2">
      <c r="A980" s="79" t="s">
        <v>785</v>
      </c>
      <c r="B980" s="80" t="s">
        <v>2291</v>
      </c>
      <c r="C980" s="81"/>
      <c r="D980" s="88" t="s">
        <v>791</v>
      </c>
      <c r="E980" s="67">
        <v>0</v>
      </c>
      <c r="F980" s="67">
        <v>0</v>
      </c>
      <c r="G980" s="70">
        <v>0</v>
      </c>
      <c r="I980" s="70">
        <f t="shared" si="19"/>
        <v>0</v>
      </c>
    </row>
    <row r="981" spans="1:9" x14ac:dyDescent="0.2">
      <c r="A981" s="64" t="s">
        <v>779</v>
      </c>
      <c r="B981" s="77" t="s">
        <v>2291</v>
      </c>
      <c r="C981" s="78"/>
      <c r="D981" s="87" t="s">
        <v>791</v>
      </c>
      <c r="E981" s="67"/>
      <c r="F981" s="67"/>
      <c r="I981" s="70">
        <f t="shared" si="19"/>
        <v>0</v>
      </c>
    </row>
    <row r="982" spans="1:9" x14ac:dyDescent="0.2">
      <c r="A982" s="101" t="s">
        <v>782</v>
      </c>
      <c r="B982" s="65" t="s">
        <v>2292</v>
      </c>
      <c r="C982" s="65" t="s">
        <v>2293</v>
      </c>
      <c r="D982" s="65" t="s">
        <v>2294</v>
      </c>
      <c r="E982" s="67">
        <v>52.24</v>
      </c>
      <c r="F982" s="67">
        <v>52.25</v>
      </c>
      <c r="G982" s="70">
        <v>387</v>
      </c>
      <c r="I982" s="70">
        <f t="shared" si="19"/>
        <v>387</v>
      </c>
    </row>
    <row r="983" spans="1:9" x14ac:dyDescent="0.2">
      <c r="A983" s="63" t="s">
        <v>785</v>
      </c>
      <c r="B983" s="123" t="s">
        <v>2295</v>
      </c>
      <c r="D983" s="119" t="s">
        <v>1011</v>
      </c>
      <c r="E983" s="67">
        <v>2668.19</v>
      </c>
      <c r="F983" s="67">
        <v>2668.19</v>
      </c>
      <c r="G983" s="70">
        <v>18891</v>
      </c>
      <c r="H983" s="70">
        <v>589.5</v>
      </c>
      <c r="I983" s="70">
        <f t="shared" si="19"/>
        <v>19480.5</v>
      </c>
    </row>
    <row r="984" spans="1:9" x14ac:dyDescent="0.2">
      <c r="A984" s="63" t="s">
        <v>782</v>
      </c>
      <c r="B984" s="65" t="s">
        <v>2296</v>
      </c>
      <c r="C984" s="65" t="s">
        <v>2297</v>
      </c>
      <c r="D984" s="119" t="s">
        <v>1994</v>
      </c>
      <c r="E984" s="67">
        <v>342.56</v>
      </c>
      <c r="F984" s="67">
        <v>342.56</v>
      </c>
      <c r="G984" s="70">
        <v>2500.4699999999998</v>
      </c>
      <c r="H984" s="70">
        <v>25.12</v>
      </c>
      <c r="I984" s="70">
        <f t="shared" si="19"/>
        <v>2525.5899999999997</v>
      </c>
    </row>
    <row r="985" spans="1:9" x14ac:dyDescent="0.2">
      <c r="A985" s="64" t="s">
        <v>779</v>
      </c>
      <c r="B985" s="78" t="s">
        <v>2298</v>
      </c>
      <c r="C985" s="81" t="s">
        <v>2297</v>
      </c>
      <c r="D985" s="87" t="s">
        <v>1994</v>
      </c>
      <c r="E985" s="67">
        <v>0</v>
      </c>
      <c r="F985" s="67">
        <v>0</v>
      </c>
      <c r="G985" s="70">
        <v>0</v>
      </c>
      <c r="I985" s="70">
        <f t="shared" si="19"/>
        <v>0</v>
      </c>
    </row>
    <row r="986" spans="1:9" x14ac:dyDescent="0.2">
      <c r="A986" s="64" t="s">
        <v>779</v>
      </c>
      <c r="B986" s="78" t="s">
        <v>2299</v>
      </c>
      <c r="C986" s="78"/>
      <c r="D986" s="87" t="s">
        <v>1992</v>
      </c>
      <c r="E986" s="67"/>
      <c r="F986" s="67"/>
      <c r="I986" s="70">
        <f t="shared" si="19"/>
        <v>0</v>
      </c>
    </row>
    <row r="987" spans="1:9" x14ac:dyDescent="0.2">
      <c r="A987" s="79" t="s">
        <v>785</v>
      </c>
      <c r="B987" s="81" t="s">
        <v>2300</v>
      </c>
      <c r="C987" s="81"/>
      <c r="D987" s="88" t="s">
        <v>1211</v>
      </c>
      <c r="E987" s="67">
        <v>0</v>
      </c>
      <c r="F987" s="67">
        <v>0</v>
      </c>
      <c r="G987" s="70">
        <v>0</v>
      </c>
      <c r="I987" s="70">
        <f t="shared" si="19"/>
        <v>0</v>
      </c>
    </row>
    <row r="988" spans="1:9" x14ac:dyDescent="0.2">
      <c r="A988" s="64" t="s">
        <v>779</v>
      </c>
      <c r="B988" s="78" t="s">
        <v>2301</v>
      </c>
      <c r="C988" s="78"/>
      <c r="D988" s="87" t="s">
        <v>1211</v>
      </c>
      <c r="E988" s="67"/>
      <c r="F988" s="67"/>
      <c r="I988" s="70">
        <f t="shared" si="19"/>
        <v>0</v>
      </c>
    </row>
    <row r="989" spans="1:9" x14ac:dyDescent="0.2">
      <c r="A989" s="90" t="s">
        <v>785</v>
      </c>
      <c r="B989" s="123" t="s">
        <v>2302</v>
      </c>
      <c r="C989" s="65" t="s">
        <v>2303</v>
      </c>
      <c r="D989" s="119" t="s">
        <v>2304</v>
      </c>
      <c r="E989" s="67">
        <v>0</v>
      </c>
      <c r="F989" s="67">
        <v>0</v>
      </c>
      <c r="G989" s="70">
        <v>0</v>
      </c>
      <c r="I989" s="70">
        <f t="shared" si="19"/>
        <v>0</v>
      </c>
    </row>
    <row r="990" spans="1:9" x14ac:dyDescent="0.2">
      <c r="A990" s="82" t="s">
        <v>779</v>
      </c>
      <c r="B990" s="83" t="s">
        <v>2305</v>
      </c>
      <c r="C990" s="80" t="s">
        <v>2303</v>
      </c>
      <c r="D990" s="87" t="s">
        <v>2304</v>
      </c>
      <c r="E990" s="67"/>
      <c r="F990" s="67"/>
      <c r="I990" s="70">
        <f t="shared" si="19"/>
        <v>0</v>
      </c>
    </row>
    <row r="991" spans="1:9" x14ac:dyDescent="0.2">
      <c r="A991" s="82" t="s">
        <v>779</v>
      </c>
      <c r="B991" s="83" t="s">
        <v>2306</v>
      </c>
      <c r="C991" s="124"/>
      <c r="D991" s="87" t="s">
        <v>1009</v>
      </c>
      <c r="E991" s="67">
        <v>0</v>
      </c>
      <c r="F991" s="67">
        <v>0</v>
      </c>
      <c r="G991" s="70">
        <v>0</v>
      </c>
      <c r="I991" s="70">
        <f t="shared" si="19"/>
        <v>0</v>
      </c>
    </row>
    <row r="992" spans="1:9" x14ac:dyDescent="0.2">
      <c r="A992" s="79" t="s">
        <v>782</v>
      </c>
      <c r="B992" s="80" t="s">
        <v>2307</v>
      </c>
      <c r="C992" s="81"/>
      <c r="D992" s="88" t="s">
        <v>2308</v>
      </c>
      <c r="E992" s="67">
        <v>0</v>
      </c>
      <c r="F992" s="67">
        <v>0</v>
      </c>
      <c r="G992" s="70">
        <v>0</v>
      </c>
      <c r="I992" s="70">
        <f t="shared" si="19"/>
        <v>0</v>
      </c>
    </row>
    <row r="993" spans="1:9" x14ac:dyDescent="0.2">
      <c r="A993" s="79" t="s">
        <v>785</v>
      </c>
      <c r="B993" s="80" t="s">
        <v>2309</v>
      </c>
      <c r="C993" s="81" t="s">
        <v>2310</v>
      </c>
      <c r="D993" s="88" t="s">
        <v>1263</v>
      </c>
      <c r="E993" s="67">
        <v>0</v>
      </c>
      <c r="F993" s="67">
        <v>0</v>
      </c>
      <c r="G993" s="70">
        <v>0</v>
      </c>
      <c r="I993" s="70">
        <f t="shared" si="19"/>
        <v>0</v>
      </c>
    </row>
    <row r="994" spans="1:9" x14ac:dyDescent="0.2">
      <c r="A994" s="64" t="s">
        <v>779</v>
      </c>
      <c r="B994" s="77" t="s">
        <v>2311</v>
      </c>
      <c r="C994" s="80" t="s">
        <v>2310</v>
      </c>
      <c r="D994" s="77" t="s">
        <v>1263</v>
      </c>
      <c r="E994" s="67"/>
      <c r="F994" s="67"/>
      <c r="I994" s="70">
        <f t="shared" si="19"/>
        <v>0</v>
      </c>
    </row>
    <row r="995" spans="1:9" x14ac:dyDescent="0.2">
      <c r="A995" s="64" t="s">
        <v>779</v>
      </c>
      <c r="B995" s="77" t="s">
        <v>2312</v>
      </c>
      <c r="C995" s="80"/>
      <c r="D995" s="77" t="s">
        <v>817</v>
      </c>
      <c r="E995" s="67"/>
      <c r="F995" s="67"/>
      <c r="I995" s="70">
        <f t="shared" si="19"/>
        <v>0</v>
      </c>
    </row>
    <row r="996" spans="1:9" x14ac:dyDescent="0.2">
      <c r="A996" s="64" t="s">
        <v>779</v>
      </c>
      <c r="B996" s="77" t="s">
        <v>2313</v>
      </c>
      <c r="C996" s="80" t="s">
        <v>2314</v>
      </c>
      <c r="D996" s="77" t="s">
        <v>1263</v>
      </c>
      <c r="E996" s="67"/>
      <c r="F996" s="67"/>
      <c r="I996" s="70">
        <f t="shared" si="19"/>
        <v>0</v>
      </c>
    </row>
    <row r="997" spans="1:9" x14ac:dyDescent="0.2">
      <c r="A997" s="63" t="s">
        <v>782</v>
      </c>
      <c r="B997" s="65" t="s">
        <v>2315</v>
      </c>
      <c r="D997" s="65" t="s">
        <v>218</v>
      </c>
      <c r="E997" s="67">
        <v>34.020000000000003</v>
      </c>
      <c r="F997" s="67">
        <v>34.020000000000003</v>
      </c>
      <c r="G997" s="70">
        <v>252</v>
      </c>
      <c r="I997" s="70">
        <f t="shared" si="19"/>
        <v>252</v>
      </c>
    </row>
    <row r="998" spans="1:9" x14ac:dyDescent="0.2">
      <c r="A998" s="64" t="s">
        <v>779</v>
      </c>
      <c r="B998" s="77" t="s">
        <v>2316</v>
      </c>
      <c r="C998" s="79" t="s">
        <v>2317</v>
      </c>
      <c r="D998" s="77" t="s">
        <v>817</v>
      </c>
      <c r="E998" s="67"/>
      <c r="F998" s="67"/>
      <c r="I998" s="70">
        <f t="shared" si="19"/>
        <v>0</v>
      </c>
    </row>
    <row r="999" spans="1:9" x14ac:dyDescent="0.2">
      <c r="A999" s="64" t="s">
        <v>779</v>
      </c>
      <c r="B999" s="77" t="s">
        <v>2318</v>
      </c>
      <c r="C999" s="89" t="s">
        <v>2319</v>
      </c>
      <c r="D999" s="77" t="s">
        <v>2320</v>
      </c>
      <c r="E999" s="67">
        <v>16.89</v>
      </c>
      <c r="F999" s="67">
        <v>16.89</v>
      </c>
      <c r="G999" s="70">
        <v>124.5</v>
      </c>
      <c r="H999" s="70">
        <v>0.38</v>
      </c>
      <c r="I999" s="70">
        <f t="shared" si="19"/>
        <v>124.88</v>
      </c>
    </row>
    <row r="1000" spans="1:9" x14ac:dyDescent="0.2">
      <c r="A1000" s="63" t="s">
        <v>785</v>
      </c>
      <c r="B1000" s="65" t="s">
        <v>2321</v>
      </c>
      <c r="D1000" s="65" t="s">
        <v>365</v>
      </c>
      <c r="E1000" s="67">
        <v>216.27</v>
      </c>
      <c r="F1000" s="67">
        <v>216.27</v>
      </c>
      <c r="G1000" s="70">
        <v>1602</v>
      </c>
      <c r="I1000" s="70">
        <f t="shared" si="19"/>
        <v>1602</v>
      </c>
    </row>
    <row r="1001" spans="1:9" x14ac:dyDescent="0.2">
      <c r="A1001" s="63" t="s">
        <v>782</v>
      </c>
      <c r="B1001" s="65" t="s">
        <v>2322</v>
      </c>
      <c r="D1001" s="65" t="s">
        <v>1329</v>
      </c>
      <c r="E1001" s="67">
        <f>2429.49-29.03</f>
        <v>2400.4599999999996</v>
      </c>
      <c r="F1001" s="67">
        <v>2400.46</v>
      </c>
      <c r="G1001" s="70">
        <f>17996.22-215</f>
        <v>17781.22</v>
      </c>
      <c r="I1001" s="70">
        <f t="shared" si="19"/>
        <v>17781.22</v>
      </c>
    </row>
    <row r="1002" spans="1:9" x14ac:dyDescent="0.2">
      <c r="A1002" s="82" t="s">
        <v>779</v>
      </c>
      <c r="B1002" s="83" t="s">
        <v>2323</v>
      </c>
      <c r="C1002" s="77"/>
      <c r="D1002" s="77" t="s">
        <v>1133</v>
      </c>
      <c r="E1002" s="67">
        <v>29.03</v>
      </c>
      <c r="F1002" s="67">
        <v>29.03</v>
      </c>
      <c r="G1002" s="70">
        <v>215</v>
      </c>
      <c r="I1002" s="70">
        <f t="shared" si="19"/>
        <v>215</v>
      </c>
    </row>
    <row r="1003" spans="1:9" x14ac:dyDescent="0.2">
      <c r="A1003" s="84" t="s">
        <v>782</v>
      </c>
      <c r="B1003" s="85" t="s">
        <v>2324</v>
      </c>
      <c r="C1003" s="80"/>
      <c r="D1003" s="80" t="s">
        <v>1133</v>
      </c>
      <c r="E1003" s="67">
        <v>0</v>
      </c>
      <c r="F1003" s="67">
        <v>0</v>
      </c>
      <c r="G1003" s="70">
        <v>0</v>
      </c>
      <c r="I1003" s="70">
        <f t="shared" si="19"/>
        <v>0</v>
      </c>
    </row>
    <row r="1004" spans="1:9" x14ac:dyDescent="0.2">
      <c r="A1004" s="82" t="s">
        <v>779</v>
      </c>
      <c r="B1004" s="83" t="s">
        <v>2325</v>
      </c>
      <c r="C1004" s="77"/>
      <c r="D1004" s="77" t="s">
        <v>1263</v>
      </c>
      <c r="E1004" s="67"/>
      <c r="F1004" s="67"/>
      <c r="I1004" s="70">
        <f t="shared" si="19"/>
        <v>0</v>
      </c>
    </row>
    <row r="1005" spans="1:9" x14ac:dyDescent="0.2">
      <c r="A1005" s="84" t="s">
        <v>785</v>
      </c>
      <c r="B1005" s="85" t="s">
        <v>2326</v>
      </c>
      <c r="C1005" s="80"/>
      <c r="D1005" s="80" t="s">
        <v>951</v>
      </c>
      <c r="E1005" s="67">
        <v>0</v>
      </c>
      <c r="F1005" s="67">
        <v>0</v>
      </c>
      <c r="G1005" s="70">
        <v>0</v>
      </c>
      <c r="I1005" s="70">
        <f t="shared" si="19"/>
        <v>0</v>
      </c>
    </row>
    <row r="1006" spans="1:9" x14ac:dyDescent="0.2">
      <c r="A1006" s="64" t="s">
        <v>779</v>
      </c>
      <c r="B1006" s="77" t="s">
        <v>2327</v>
      </c>
      <c r="C1006" s="77"/>
      <c r="D1006" s="77" t="s">
        <v>951</v>
      </c>
      <c r="E1006" s="67"/>
      <c r="F1006" s="67"/>
      <c r="I1006" s="70">
        <f t="shared" si="19"/>
        <v>0</v>
      </c>
    </row>
    <row r="1007" spans="1:9" x14ac:dyDescent="0.2">
      <c r="A1007" s="63" t="s">
        <v>785</v>
      </c>
      <c r="B1007" s="65" t="s">
        <v>2328</v>
      </c>
      <c r="D1007" s="125" t="s">
        <v>1449</v>
      </c>
      <c r="E1007" s="67">
        <v>68.040000000000006</v>
      </c>
      <c r="F1007" s="67">
        <v>68.040000000000006</v>
      </c>
      <c r="G1007" s="70">
        <v>504</v>
      </c>
      <c r="I1007" s="70">
        <f t="shared" si="19"/>
        <v>504</v>
      </c>
    </row>
    <row r="1008" spans="1:9" x14ac:dyDescent="0.2">
      <c r="A1008" s="64" t="s">
        <v>779</v>
      </c>
      <c r="B1008" s="77" t="s">
        <v>2329</v>
      </c>
      <c r="C1008" s="77"/>
      <c r="D1008" s="77" t="s">
        <v>1449</v>
      </c>
      <c r="E1008" s="67"/>
      <c r="F1008" s="67"/>
      <c r="I1008" s="70">
        <f t="shared" si="19"/>
        <v>0</v>
      </c>
    </row>
    <row r="1009" spans="1:9" x14ac:dyDescent="0.2">
      <c r="A1009" s="64" t="s">
        <v>779</v>
      </c>
      <c r="B1009" s="77" t="s">
        <v>2330</v>
      </c>
      <c r="C1009" s="77"/>
      <c r="D1009" s="77" t="s">
        <v>853</v>
      </c>
      <c r="E1009" s="67"/>
      <c r="F1009" s="67"/>
      <c r="I1009" s="70">
        <f t="shared" si="19"/>
        <v>0</v>
      </c>
    </row>
    <row r="1010" spans="1:9" x14ac:dyDescent="0.2">
      <c r="A1010" s="79" t="s">
        <v>785</v>
      </c>
      <c r="B1010" s="80" t="s">
        <v>2331</v>
      </c>
      <c r="C1010" s="80"/>
      <c r="D1010" s="80" t="s">
        <v>791</v>
      </c>
      <c r="E1010" s="67">
        <v>0</v>
      </c>
      <c r="F1010" s="67">
        <v>0</v>
      </c>
      <c r="G1010" s="70">
        <v>0</v>
      </c>
      <c r="I1010" s="70">
        <f t="shared" si="19"/>
        <v>0</v>
      </c>
    </row>
    <row r="1011" spans="1:9" x14ac:dyDescent="0.2">
      <c r="A1011" s="64" t="s">
        <v>779</v>
      </c>
      <c r="B1011" s="77" t="s">
        <v>2332</v>
      </c>
      <c r="C1011" s="77"/>
      <c r="D1011" s="77" t="s">
        <v>791</v>
      </c>
      <c r="E1011" s="67"/>
      <c r="F1011" s="67"/>
      <c r="I1011" s="70">
        <f t="shared" si="19"/>
        <v>0</v>
      </c>
    </row>
    <row r="1012" spans="1:9" x14ac:dyDescent="0.2">
      <c r="A1012" s="63" t="s">
        <v>785</v>
      </c>
      <c r="B1012" s="65" t="s">
        <v>2333</v>
      </c>
      <c r="D1012" s="65" t="s">
        <v>2334</v>
      </c>
      <c r="E1012" s="67">
        <v>86.13</v>
      </c>
      <c r="F1012" s="67">
        <v>86.13</v>
      </c>
      <c r="G1012" s="70">
        <v>638</v>
      </c>
      <c r="I1012" s="70">
        <f t="shared" si="19"/>
        <v>638</v>
      </c>
    </row>
    <row r="1013" spans="1:9" x14ac:dyDescent="0.2">
      <c r="A1013" s="64" t="s">
        <v>779</v>
      </c>
      <c r="B1013" s="77" t="s">
        <v>2335</v>
      </c>
      <c r="C1013" s="77"/>
      <c r="D1013" s="77" t="s">
        <v>1263</v>
      </c>
      <c r="E1013" s="67"/>
      <c r="F1013" s="67"/>
      <c r="I1013" s="70">
        <f t="shared" si="19"/>
        <v>0</v>
      </c>
    </row>
    <row r="1014" spans="1:9" x14ac:dyDescent="0.2">
      <c r="A1014" s="84" t="s">
        <v>782</v>
      </c>
      <c r="B1014" s="85" t="s">
        <v>2336</v>
      </c>
      <c r="C1014" s="80"/>
      <c r="D1014" s="80" t="s">
        <v>2337</v>
      </c>
      <c r="E1014" s="67">
        <v>0</v>
      </c>
      <c r="F1014" s="67">
        <v>0</v>
      </c>
      <c r="G1014" s="70">
        <v>0</v>
      </c>
      <c r="I1014" s="70">
        <f t="shared" si="19"/>
        <v>0</v>
      </c>
    </row>
    <row r="1015" spans="1:9" x14ac:dyDescent="0.2">
      <c r="A1015" s="64" t="s">
        <v>779</v>
      </c>
      <c r="B1015" s="78" t="s">
        <v>2338</v>
      </c>
      <c r="C1015" s="81" t="s">
        <v>2339</v>
      </c>
      <c r="D1015" s="78" t="s">
        <v>2340</v>
      </c>
      <c r="E1015" s="67">
        <v>3.65</v>
      </c>
      <c r="F1015" s="67">
        <v>3.65</v>
      </c>
      <c r="G1015" s="70">
        <v>27</v>
      </c>
      <c r="I1015" s="70">
        <f t="shared" si="19"/>
        <v>27</v>
      </c>
    </row>
    <row r="1016" spans="1:9" x14ac:dyDescent="0.2">
      <c r="A1016" s="64" t="s">
        <v>779</v>
      </c>
      <c r="B1016" s="78" t="s">
        <v>2341</v>
      </c>
      <c r="C1016" s="81"/>
      <c r="D1016" s="78" t="s">
        <v>2342</v>
      </c>
      <c r="E1016" s="67">
        <v>0</v>
      </c>
      <c r="F1016" s="67">
        <v>0</v>
      </c>
      <c r="G1016" s="70">
        <v>0</v>
      </c>
      <c r="I1016" s="70">
        <f t="shared" si="19"/>
        <v>0</v>
      </c>
    </row>
    <row r="1017" spans="1:9" x14ac:dyDescent="0.2">
      <c r="A1017" s="64" t="s">
        <v>779</v>
      </c>
      <c r="B1017" s="77" t="s">
        <v>2343</v>
      </c>
      <c r="C1017" s="77"/>
      <c r="D1017" s="77" t="s">
        <v>817</v>
      </c>
      <c r="E1017" s="67"/>
      <c r="F1017" s="67"/>
      <c r="I1017" s="70">
        <f t="shared" si="19"/>
        <v>0</v>
      </c>
    </row>
    <row r="1018" spans="1:9" x14ac:dyDescent="0.2">
      <c r="A1018" s="64" t="s">
        <v>779</v>
      </c>
      <c r="B1018" s="77" t="s">
        <v>2344</v>
      </c>
      <c r="C1018" s="77"/>
      <c r="D1018" s="77" t="s">
        <v>817</v>
      </c>
      <c r="E1018" s="67"/>
      <c r="F1018" s="67"/>
      <c r="I1018" s="70">
        <f t="shared" si="19"/>
        <v>0</v>
      </c>
    </row>
    <row r="1019" spans="1:9" x14ac:dyDescent="0.2">
      <c r="A1019" s="63" t="s">
        <v>785</v>
      </c>
      <c r="B1019" s="65" t="s">
        <v>2345</v>
      </c>
      <c r="D1019" s="65" t="s">
        <v>305</v>
      </c>
      <c r="E1019" s="67">
        <v>51.03</v>
      </c>
      <c r="F1019" s="67">
        <v>51.03</v>
      </c>
      <c r="G1019" s="70">
        <v>378</v>
      </c>
      <c r="I1019" s="70">
        <f t="shared" si="19"/>
        <v>378</v>
      </c>
    </row>
    <row r="1020" spans="1:9" x14ac:dyDescent="0.2">
      <c r="A1020" s="79" t="s">
        <v>785</v>
      </c>
      <c r="B1020" s="81" t="s">
        <v>2346</v>
      </c>
      <c r="D1020" s="81" t="s">
        <v>1104</v>
      </c>
      <c r="E1020" s="67">
        <v>0</v>
      </c>
      <c r="F1020" s="67">
        <v>0</v>
      </c>
      <c r="G1020" s="70">
        <v>0</v>
      </c>
      <c r="I1020" s="70">
        <f t="shared" si="19"/>
        <v>0</v>
      </c>
    </row>
    <row r="1021" spans="1:9" x14ac:dyDescent="0.2">
      <c r="A1021" s="63" t="s">
        <v>785</v>
      </c>
      <c r="B1021" s="65" t="s">
        <v>2347</v>
      </c>
      <c r="D1021" s="65" t="s">
        <v>1523</v>
      </c>
      <c r="E1021" s="67">
        <v>34.020000000000003</v>
      </c>
      <c r="F1021" s="67">
        <v>34.020000000000003</v>
      </c>
      <c r="G1021" s="70">
        <v>252</v>
      </c>
      <c r="I1021" s="70">
        <f t="shared" si="19"/>
        <v>252</v>
      </c>
    </row>
    <row r="1022" spans="1:9" x14ac:dyDescent="0.2">
      <c r="A1022" s="64" t="s">
        <v>779</v>
      </c>
      <c r="B1022" s="77" t="s">
        <v>2348</v>
      </c>
      <c r="C1022" s="78"/>
      <c r="D1022" s="77" t="s">
        <v>1523</v>
      </c>
      <c r="E1022" s="67">
        <v>0</v>
      </c>
      <c r="F1022" s="67">
        <v>0</v>
      </c>
      <c r="G1022" s="70">
        <v>0</v>
      </c>
      <c r="I1022" s="70">
        <f t="shared" si="19"/>
        <v>0</v>
      </c>
    </row>
    <row r="1023" spans="1:9" x14ac:dyDescent="0.2">
      <c r="A1023" s="64" t="s">
        <v>779</v>
      </c>
      <c r="B1023" s="77" t="s">
        <v>2349</v>
      </c>
      <c r="C1023" s="78"/>
      <c r="D1023" s="77" t="s">
        <v>983</v>
      </c>
      <c r="E1023" s="67"/>
      <c r="F1023" s="67"/>
      <c r="I1023" s="70">
        <f t="shared" si="19"/>
        <v>0</v>
      </c>
    </row>
    <row r="1024" spans="1:9" x14ac:dyDescent="0.2">
      <c r="A1024" s="79" t="s">
        <v>785</v>
      </c>
      <c r="B1024" s="80" t="s">
        <v>2350</v>
      </c>
      <c r="C1024" s="81"/>
      <c r="D1024" s="80" t="s">
        <v>983</v>
      </c>
      <c r="E1024" s="67">
        <v>0</v>
      </c>
      <c r="F1024" s="67">
        <v>0</v>
      </c>
      <c r="G1024" s="70">
        <v>0</v>
      </c>
      <c r="I1024" s="70">
        <f t="shared" si="19"/>
        <v>0</v>
      </c>
    </row>
    <row r="1025" spans="1:9" x14ac:dyDescent="0.2">
      <c r="A1025" s="64" t="s">
        <v>779</v>
      </c>
      <c r="B1025" s="77" t="s">
        <v>2351</v>
      </c>
      <c r="C1025" s="77"/>
      <c r="D1025" s="77" t="s">
        <v>983</v>
      </c>
      <c r="E1025" s="67"/>
      <c r="F1025" s="67"/>
      <c r="I1025" s="70">
        <f t="shared" si="19"/>
        <v>0</v>
      </c>
    </row>
    <row r="1026" spans="1:9" x14ac:dyDescent="0.2">
      <c r="A1026" s="64" t="s">
        <v>779</v>
      </c>
      <c r="B1026" s="77" t="s">
        <v>2352</v>
      </c>
      <c r="C1026" s="80" t="s">
        <v>2353</v>
      </c>
      <c r="D1026" s="77" t="s">
        <v>2354</v>
      </c>
      <c r="E1026" s="67"/>
      <c r="F1026" s="67"/>
      <c r="I1026" s="70">
        <f t="shared" si="19"/>
        <v>0</v>
      </c>
    </row>
    <row r="1027" spans="1:9" x14ac:dyDescent="0.2">
      <c r="A1027" s="82" t="s">
        <v>779</v>
      </c>
      <c r="B1027" s="83" t="s">
        <v>2355</v>
      </c>
      <c r="C1027" s="77"/>
      <c r="D1027" s="77" t="s">
        <v>799</v>
      </c>
      <c r="E1027" s="67"/>
      <c r="F1027" s="67"/>
      <c r="I1027" s="70">
        <f t="shared" si="19"/>
        <v>0</v>
      </c>
    </row>
    <row r="1028" spans="1:9" x14ac:dyDescent="0.2">
      <c r="A1028" s="105" t="s">
        <v>785</v>
      </c>
      <c r="B1028" s="106" t="s">
        <v>2356</v>
      </c>
      <c r="C1028" s="80"/>
      <c r="D1028" s="80" t="s">
        <v>2357</v>
      </c>
      <c r="E1028" s="67"/>
      <c r="F1028" s="67"/>
      <c r="I1028" s="70">
        <f t="shared" si="19"/>
        <v>0</v>
      </c>
    </row>
    <row r="1029" spans="1:9" x14ac:dyDescent="0.2">
      <c r="A1029" s="64" t="s">
        <v>779</v>
      </c>
      <c r="B1029" s="77" t="s">
        <v>2358</v>
      </c>
      <c r="C1029" s="77"/>
      <c r="D1029" s="77" t="s">
        <v>993</v>
      </c>
      <c r="E1029" s="67"/>
      <c r="F1029" s="67"/>
      <c r="I1029" s="70">
        <f t="shared" si="19"/>
        <v>0</v>
      </c>
    </row>
    <row r="1030" spans="1:9" x14ac:dyDescent="0.2">
      <c r="A1030" s="84" t="s">
        <v>785</v>
      </c>
      <c r="B1030" s="85" t="s">
        <v>2359</v>
      </c>
      <c r="C1030" s="80" t="s">
        <v>2360</v>
      </c>
      <c r="D1030" s="80" t="s">
        <v>1198</v>
      </c>
      <c r="E1030" s="67">
        <v>0</v>
      </c>
      <c r="F1030" s="67">
        <v>0</v>
      </c>
      <c r="G1030" s="70">
        <v>0</v>
      </c>
      <c r="I1030" s="70">
        <f t="shared" si="19"/>
        <v>0</v>
      </c>
    </row>
    <row r="1031" spans="1:9" x14ac:dyDescent="0.2">
      <c r="A1031" s="82" t="s">
        <v>779</v>
      </c>
      <c r="B1031" s="83" t="s">
        <v>2361</v>
      </c>
      <c r="C1031" s="77" t="s">
        <v>2362</v>
      </c>
      <c r="D1031" s="77" t="s">
        <v>1198</v>
      </c>
      <c r="E1031" s="67"/>
      <c r="F1031" s="67"/>
      <c r="I1031" s="70">
        <f t="shared" si="19"/>
        <v>0</v>
      </c>
    </row>
    <row r="1032" spans="1:9" x14ac:dyDescent="0.2">
      <c r="A1032" s="79" t="s">
        <v>785</v>
      </c>
      <c r="B1032" s="80" t="s">
        <v>2363</v>
      </c>
      <c r="C1032" s="80" t="s">
        <v>2364</v>
      </c>
      <c r="D1032" s="80" t="s">
        <v>2365</v>
      </c>
      <c r="E1032" s="67">
        <v>68.040000000000006</v>
      </c>
      <c r="F1032" s="67">
        <v>68.040000000000006</v>
      </c>
      <c r="G1032" s="70">
        <v>504</v>
      </c>
      <c r="I1032" s="70">
        <f t="shared" si="19"/>
        <v>504</v>
      </c>
    </row>
    <row r="1033" spans="1:9" x14ac:dyDescent="0.2">
      <c r="A1033" s="64" t="s">
        <v>779</v>
      </c>
      <c r="B1033" s="77" t="s">
        <v>2366</v>
      </c>
      <c r="C1033" s="80" t="s">
        <v>2367</v>
      </c>
      <c r="D1033" s="77" t="s">
        <v>983</v>
      </c>
      <c r="E1033" s="67">
        <v>0</v>
      </c>
      <c r="F1033" s="67">
        <v>0</v>
      </c>
      <c r="G1033" s="70">
        <v>0</v>
      </c>
      <c r="I1033" s="70">
        <f t="shared" si="19"/>
        <v>0</v>
      </c>
    </row>
    <row r="1034" spans="1:9" x14ac:dyDescent="0.2">
      <c r="A1034" s="105" t="s">
        <v>785</v>
      </c>
      <c r="B1034" s="106" t="s">
        <v>2368</v>
      </c>
      <c r="C1034" s="85"/>
      <c r="D1034" s="85" t="s">
        <v>2369</v>
      </c>
      <c r="E1034" s="67">
        <v>0</v>
      </c>
      <c r="F1034" s="67">
        <v>0</v>
      </c>
      <c r="G1034" s="70">
        <v>0</v>
      </c>
      <c r="I1034" s="70">
        <f t="shared" si="19"/>
        <v>0</v>
      </c>
    </row>
    <row r="1035" spans="1:9" x14ac:dyDescent="0.2">
      <c r="A1035" s="84" t="s">
        <v>785</v>
      </c>
      <c r="B1035" s="85" t="s">
        <v>2370</v>
      </c>
      <c r="C1035" s="85"/>
      <c r="D1035" s="85" t="s">
        <v>2369</v>
      </c>
      <c r="E1035" s="67"/>
      <c r="F1035" s="67"/>
      <c r="I1035" s="70">
        <f t="shared" si="19"/>
        <v>0</v>
      </c>
    </row>
    <row r="1036" spans="1:9" x14ac:dyDescent="0.2">
      <c r="A1036" s="63" t="s">
        <v>785</v>
      </c>
      <c r="B1036" s="65" t="s">
        <v>2371</v>
      </c>
      <c r="D1036" s="65" t="s">
        <v>1922</v>
      </c>
      <c r="E1036" s="67">
        <v>0</v>
      </c>
      <c r="F1036" s="67">
        <v>0</v>
      </c>
      <c r="G1036" s="70">
        <v>0</v>
      </c>
      <c r="I1036" s="70">
        <f t="shared" ref="I1036:I1043" si="20">SUM(G1036:H1036)</f>
        <v>0</v>
      </c>
    </row>
    <row r="1037" spans="1:9" x14ac:dyDescent="0.2">
      <c r="A1037" s="82" t="s">
        <v>779</v>
      </c>
      <c r="B1037" s="124" t="s">
        <v>2372</v>
      </c>
      <c r="C1037" s="81" t="s">
        <v>2373</v>
      </c>
      <c r="D1037" s="78" t="s">
        <v>2374</v>
      </c>
      <c r="E1037" s="67"/>
      <c r="F1037" s="67"/>
      <c r="I1037" s="70">
        <f t="shared" si="20"/>
        <v>0</v>
      </c>
    </row>
    <row r="1038" spans="1:9" x14ac:dyDescent="0.2">
      <c r="A1038" s="64" t="s">
        <v>779</v>
      </c>
      <c r="B1038" s="77" t="s">
        <v>2375</v>
      </c>
      <c r="C1038" s="80" t="s">
        <v>2376</v>
      </c>
      <c r="D1038" s="77" t="s">
        <v>882</v>
      </c>
      <c r="E1038" s="67">
        <v>4.8600000000000003</v>
      </c>
      <c r="F1038" s="67">
        <v>3.75</v>
      </c>
      <c r="G1038" s="70">
        <v>27.75</v>
      </c>
      <c r="I1038" s="70">
        <f t="shared" si="20"/>
        <v>27.75</v>
      </c>
    </row>
    <row r="1039" spans="1:9" x14ac:dyDescent="0.2">
      <c r="A1039" s="64" t="s">
        <v>779</v>
      </c>
      <c r="B1039" s="77" t="s">
        <v>2377</v>
      </c>
      <c r="C1039" s="80"/>
      <c r="D1039" s="77" t="s">
        <v>791</v>
      </c>
      <c r="E1039" s="67"/>
      <c r="F1039" s="67"/>
      <c r="I1039" s="70">
        <f t="shared" si="20"/>
        <v>0</v>
      </c>
    </row>
    <row r="1040" spans="1:9" x14ac:dyDescent="0.2">
      <c r="A1040" s="79" t="s">
        <v>782</v>
      </c>
      <c r="B1040" s="80" t="s">
        <v>2378</v>
      </c>
      <c r="C1040" s="80"/>
      <c r="D1040" s="80" t="s">
        <v>38</v>
      </c>
      <c r="E1040" s="67">
        <f>137.81-3.65</f>
        <v>134.16</v>
      </c>
      <c r="F1040" s="67">
        <v>134.16</v>
      </c>
      <c r="G1040" s="70">
        <f>1020.78-27</f>
        <v>993.78</v>
      </c>
      <c r="I1040" s="70">
        <f t="shared" si="20"/>
        <v>993.78</v>
      </c>
    </row>
    <row r="1041" spans="1:9" x14ac:dyDescent="0.2">
      <c r="A1041" s="64" t="s">
        <v>779</v>
      </c>
      <c r="B1041" s="77" t="s">
        <v>2379</v>
      </c>
      <c r="C1041" s="77"/>
      <c r="D1041" s="77" t="s">
        <v>38</v>
      </c>
      <c r="E1041" s="67">
        <v>3.65</v>
      </c>
      <c r="F1041" s="67">
        <v>3.65</v>
      </c>
      <c r="G1041" s="70">
        <v>27</v>
      </c>
      <c r="I1041" s="70">
        <f t="shared" si="20"/>
        <v>27</v>
      </c>
    </row>
    <row r="1042" spans="1:9" x14ac:dyDescent="0.2">
      <c r="A1042" s="64" t="s">
        <v>779</v>
      </c>
      <c r="B1042" s="77" t="s">
        <v>2380</v>
      </c>
      <c r="C1042" s="80" t="s">
        <v>2381</v>
      </c>
      <c r="D1042" s="77" t="s">
        <v>1263</v>
      </c>
      <c r="E1042" s="67"/>
      <c r="F1042" s="67">
        <v>0</v>
      </c>
      <c r="I1042" s="70">
        <f t="shared" si="20"/>
        <v>0</v>
      </c>
    </row>
    <row r="1043" spans="1:9" x14ac:dyDescent="0.2">
      <c r="A1043" s="79" t="s">
        <v>785</v>
      </c>
      <c r="B1043" s="80" t="s">
        <v>2382</v>
      </c>
      <c r="C1043" s="80"/>
      <c r="D1043" s="80" t="s">
        <v>1523</v>
      </c>
      <c r="E1043" s="67">
        <v>975.03</v>
      </c>
      <c r="F1043" s="67">
        <v>975.03</v>
      </c>
      <c r="G1043" s="70">
        <v>7222.5</v>
      </c>
      <c r="I1043" s="70">
        <f t="shared" si="20"/>
        <v>7222.5</v>
      </c>
    </row>
    <row r="1044" spans="1:9" x14ac:dyDescent="0.2">
      <c r="A1044" s="79" t="s">
        <v>785</v>
      </c>
      <c r="B1044" s="80" t="s">
        <v>2383</v>
      </c>
      <c r="C1044" s="80" t="s">
        <v>2384</v>
      </c>
      <c r="D1044" s="80" t="s">
        <v>1260</v>
      </c>
      <c r="E1044" s="67"/>
      <c r="F1044" s="67"/>
    </row>
    <row r="1045" spans="1:9" x14ac:dyDescent="0.2">
      <c r="A1045" s="79" t="s">
        <v>785</v>
      </c>
      <c r="B1045" s="80" t="s">
        <v>2385</v>
      </c>
      <c r="C1045" s="80"/>
      <c r="D1045" s="80" t="s">
        <v>1063</v>
      </c>
      <c r="E1045" s="67">
        <v>0</v>
      </c>
      <c r="F1045" s="67">
        <v>0</v>
      </c>
      <c r="G1045" s="70">
        <v>0</v>
      </c>
      <c r="I1045" s="70">
        <f t="shared" ref="I1045:I1099" si="21">SUM(G1045:H1045)</f>
        <v>0</v>
      </c>
    </row>
    <row r="1046" spans="1:9" x14ac:dyDescent="0.2">
      <c r="A1046" s="79" t="s">
        <v>785</v>
      </c>
      <c r="B1046" s="80" t="s">
        <v>2386</v>
      </c>
      <c r="C1046" s="80"/>
      <c r="D1046" s="80" t="s">
        <v>2387</v>
      </c>
      <c r="E1046" s="67">
        <v>0</v>
      </c>
      <c r="F1046" s="67">
        <v>0</v>
      </c>
      <c r="G1046" s="70">
        <v>0</v>
      </c>
      <c r="I1046" s="70">
        <f t="shared" si="21"/>
        <v>0</v>
      </c>
    </row>
    <row r="1047" spans="1:9" x14ac:dyDescent="0.2">
      <c r="A1047" s="101" t="s">
        <v>785</v>
      </c>
      <c r="B1047" s="125" t="s">
        <v>2388</v>
      </c>
      <c r="C1047" s="125"/>
      <c r="D1047" s="125" t="s">
        <v>2389</v>
      </c>
      <c r="E1047" s="67"/>
      <c r="F1047" s="67"/>
      <c r="I1047" s="70">
        <f t="shared" si="21"/>
        <v>0</v>
      </c>
    </row>
    <row r="1048" spans="1:9" x14ac:dyDescent="0.2">
      <c r="A1048" s="86" t="s">
        <v>779</v>
      </c>
      <c r="B1048" s="87" t="s">
        <v>2390</v>
      </c>
      <c r="C1048" s="87"/>
      <c r="D1048" s="87" t="s">
        <v>2389</v>
      </c>
      <c r="E1048" s="67"/>
      <c r="F1048" s="67"/>
      <c r="I1048" s="70">
        <f t="shared" si="21"/>
        <v>0</v>
      </c>
    </row>
    <row r="1049" spans="1:9" x14ac:dyDescent="0.2">
      <c r="A1049" s="63" t="s">
        <v>1333</v>
      </c>
      <c r="B1049" s="65" t="s">
        <v>2391</v>
      </c>
      <c r="D1049" s="65" t="s">
        <v>2392</v>
      </c>
      <c r="E1049" s="67">
        <v>16738.89</v>
      </c>
      <c r="F1049" s="67">
        <v>16738.89</v>
      </c>
      <c r="G1049" s="70">
        <v>122961.75</v>
      </c>
      <c r="H1049" s="70">
        <v>695.25</v>
      </c>
      <c r="I1049" s="70">
        <f t="shared" si="21"/>
        <v>123657</v>
      </c>
    </row>
    <row r="1050" spans="1:9" x14ac:dyDescent="0.2">
      <c r="A1050" s="64" t="s">
        <v>779</v>
      </c>
      <c r="B1050" s="77" t="s">
        <v>2393</v>
      </c>
      <c r="C1050" s="77"/>
      <c r="D1050" s="77" t="s">
        <v>2392</v>
      </c>
      <c r="E1050" s="67"/>
      <c r="F1050" s="67"/>
      <c r="I1050" s="70">
        <f t="shared" si="21"/>
        <v>0</v>
      </c>
    </row>
    <row r="1051" spans="1:9" x14ac:dyDescent="0.2">
      <c r="A1051" s="79" t="s">
        <v>782</v>
      </c>
      <c r="B1051" s="80" t="s">
        <v>2394</v>
      </c>
      <c r="C1051" s="80"/>
      <c r="D1051" s="80" t="s">
        <v>2395</v>
      </c>
      <c r="E1051" s="67">
        <v>51.59</v>
      </c>
      <c r="F1051" s="67">
        <v>51.59</v>
      </c>
      <c r="G1051" s="70">
        <v>382.13</v>
      </c>
      <c r="I1051" s="70">
        <f t="shared" si="21"/>
        <v>382.13</v>
      </c>
    </row>
    <row r="1052" spans="1:9" x14ac:dyDescent="0.2">
      <c r="A1052" s="84" t="s">
        <v>785</v>
      </c>
      <c r="B1052" s="85" t="s">
        <v>2396</v>
      </c>
      <c r="C1052" s="80" t="s">
        <v>2397</v>
      </c>
      <c r="D1052" s="80" t="s">
        <v>1263</v>
      </c>
      <c r="E1052" s="67">
        <v>0</v>
      </c>
      <c r="F1052" s="67">
        <v>0</v>
      </c>
      <c r="G1052" s="70">
        <v>0</v>
      </c>
      <c r="I1052" s="70">
        <f t="shared" si="21"/>
        <v>0</v>
      </c>
    </row>
    <row r="1053" spans="1:9" x14ac:dyDescent="0.2">
      <c r="A1053" s="79" t="s">
        <v>782</v>
      </c>
      <c r="B1053" s="80" t="s">
        <v>2398</v>
      </c>
      <c r="C1053" s="80"/>
      <c r="D1053" s="80" t="s">
        <v>2399</v>
      </c>
      <c r="E1053" s="67">
        <v>42.08</v>
      </c>
      <c r="F1053" s="67">
        <v>42.08</v>
      </c>
      <c r="G1053" s="70">
        <v>311.67</v>
      </c>
      <c r="I1053" s="70">
        <f t="shared" si="21"/>
        <v>311.67</v>
      </c>
    </row>
    <row r="1054" spans="1:9" x14ac:dyDescent="0.2">
      <c r="A1054" s="64" t="s">
        <v>779</v>
      </c>
      <c r="B1054" s="77" t="s">
        <v>2400</v>
      </c>
      <c r="C1054" s="77"/>
      <c r="D1054" s="77" t="s">
        <v>1260</v>
      </c>
      <c r="E1054" s="67"/>
      <c r="F1054" s="67"/>
      <c r="I1054" s="70">
        <f t="shared" si="21"/>
        <v>0</v>
      </c>
    </row>
    <row r="1055" spans="1:9" x14ac:dyDescent="0.2">
      <c r="A1055" s="63" t="s">
        <v>782</v>
      </c>
      <c r="B1055" s="65" t="s">
        <v>2401</v>
      </c>
      <c r="D1055" s="65" t="s">
        <v>1602</v>
      </c>
      <c r="E1055" s="67">
        <v>1347.84</v>
      </c>
      <c r="F1055" s="67">
        <v>1347.84</v>
      </c>
      <c r="G1055" s="70">
        <v>9984</v>
      </c>
      <c r="I1055" s="70">
        <f t="shared" si="21"/>
        <v>9984</v>
      </c>
    </row>
    <row r="1056" spans="1:9" x14ac:dyDescent="0.2">
      <c r="A1056" s="63" t="s">
        <v>785</v>
      </c>
      <c r="B1056" s="65" t="s">
        <v>2402</v>
      </c>
      <c r="D1056" s="65" t="s">
        <v>2403</v>
      </c>
      <c r="E1056" s="67">
        <v>54.68</v>
      </c>
      <c r="F1056" s="67">
        <v>54.68</v>
      </c>
      <c r="G1056" s="70">
        <v>405</v>
      </c>
      <c r="I1056" s="70">
        <f t="shared" si="21"/>
        <v>405</v>
      </c>
    </row>
    <row r="1057" spans="1:9" x14ac:dyDescent="0.2">
      <c r="A1057" s="64" t="s">
        <v>779</v>
      </c>
      <c r="B1057" s="77" t="s">
        <v>2404</v>
      </c>
      <c r="C1057" s="77"/>
      <c r="D1057" s="77" t="s">
        <v>2405</v>
      </c>
      <c r="E1057" s="67"/>
      <c r="F1057" s="67"/>
      <c r="I1057" s="70">
        <f t="shared" si="21"/>
        <v>0</v>
      </c>
    </row>
    <row r="1058" spans="1:9" x14ac:dyDescent="0.2">
      <c r="A1058" s="64" t="s">
        <v>779</v>
      </c>
      <c r="B1058" s="77" t="s">
        <v>2406</v>
      </c>
      <c r="C1058" s="77"/>
      <c r="D1058" s="77" t="s">
        <v>2407</v>
      </c>
      <c r="E1058" s="67"/>
      <c r="F1058" s="67"/>
      <c r="I1058" s="70">
        <f t="shared" si="21"/>
        <v>0</v>
      </c>
    </row>
    <row r="1059" spans="1:9" x14ac:dyDescent="0.2">
      <c r="A1059" s="79" t="s">
        <v>785</v>
      </c>
      <c r="B1059" s="80" t="s">
        <v>2408</v>
      </c>
      <c r="C1059" s="80"/>
      <c r="D1059" s="80" t="s">
        <v>791</v>
      </c>
      <c r="E1059" s="67">
        <v>0</v>
      </c>
      <c r="F1059" s="67">
        <v>0</v>
      </c>
      <c r="G1059" s="70">
        <v>0</v>
      </c>
      <c r="I1059" s="70">
        <f t="shared" si="21"/>
        <v>0</v>
      </c>
    </row>
    <row r="1060" spans="1:9" x14ac:dyDescent="0.2">
      <c r="A1060" s="82" t="s">
        <v>779</v>
      </c>
      <c r="B1060" s="83" t="s">
        <v>2409</v>
      </c>
      <c r="C1060" s="83"/>
      <c r="D1060" s="83" t="s">
        <v>791</v>
      </c>
      <c r="E1060" s="67"/>
      <c r="F1060" s="67"/>
      <c r="I1060" s="70">
        <f t="shared" si="21"/>
        <v>0</v>
      </c>
    </row>
    <row r="1061" spans="1:9" x14ac:dyDescent="0.2">
      <c r="A1061" s="82" t="s">
        <v>779</v>
      </c>
      <c r="B1061" s="83" t="s">
        <v>2410</v>
      </c>
      <c r="C1061" s="83"/>
      <c r="D1061" s="83" t="s">
        <v>983</v>
      </c>
      <c r="E1061" s="67"/>
      <c r="F1061" s="67"/>
      <c r="I1061" s="70">
        <f t="shared" si="21"/>
        <v>0</v>
      </c>
    </row>
    <row r="1062" spans="1:9" x14ac:dyDescent="0.2">
      <c r="A1062" s="84" t="s">
        <v>785</v>
      </c>
      <c r="B1062" s="85" t="s">
        <v>2411</v>
      </c>
      <c r="C1062" s="85" t="s">
        <v>2412</v>
      </c>
      <c r="D1062" s="85" t="s">
        <v>1011</v>
      </c>
      <c r="E1062" s="67">
        <v>0</v>
      </c>
      <c r="F1062" s="67">
        <v>0</v>
      </c>
      <c r="G1062" s="70">
        <v>0</v>
      </c>
      <c r="I1062" s="70">
        <f t="shared" si="21"/>
        <v>0</v>
      </c>
    </row>
    <row r="1063" spans="1:9" x14ac:dyDescent="0.2">
      <c r="A1063" s="64" t="s">
        <v>779</v>
      </c>
      <c r="B1063" s="77" t="s">
        <v>2413</v>
      </c>
      <c r="C1063" s="80" t="s">
        <v>2412</v>
      </c>
      <c r="D1063" s="77" t="s">
        <v>1011</v>
      </c>
      <c r="E1063" s="67"/>
      <c r="F1063" s="67"/>
      <c r="I1063" s="70">
        <f t="shared" si="21"/>
        <v>0</v>
      </c>
    </row>
    <row r="1064" spans="1:9" x14ac:dyDescent="0.2">
      <c r="A1064" s="64" t="s">
        <v>779</v>
      </c>
      <c r="B1064" s="77" t="s">
        <v>2414</v>
      </c>
      <c r="C1064" s="77"/>
      <c r="D1064" s="77" t="s">
        <v>853</v>
      </c>
      <c r="E1064" s="67"/>
      <c r="F1064" s="67"/>
      <c r="I1064" s="70">
        <f t="shared" si="21"/>
        <v>0</v>
      </c>
    </row>
    <row r="1065" spans="1:9" x14ac:dyDescent="0.2">
      <c r="A1065" s="84" t="s">
        <v>785</v>
      </c>
      <c r="B1065" s="85" t="s">
        <v>2415</v>
      </c>
      <c r="C1065" s="85"/>
      <c r="D1065" s="85" t="s">
        <v>2253</v>
      </c>
      <c r="E1065" s="67">
        <v>221.13</v>
      </c>
      <c r="F1065" s="67">
        <v>221.13</v>
      </c>
      <c r="G1065" s="70">
        <v>1638</v>
      </c>
      <c r="I1065" s="70">
        <f t="shared" si="21"/>
        <v>1638</v>
      </c>
    </row>
    <row r="1066" spans="1:9" x14ac:dyDescent="0.2">
      <c r="A1066" s="82" t="s">
        <v>779</v>
      </c>
      <c r="B1066" s="83" t="s">
        <v>2415</v>
      </c>
      <c r="C1066" s="85"/>
      <c r="D1066" s="83" t="s">
        <v>2253</v>
      </c>
      <c r="E1066" s="67"/>
      <c r="F1066" s="67"/>
      <c r="I1066" s="70">
        <f t="shared" si="21"/>
        <v>0</v>
      </c>
    </row>
    <row r="1067" spans="1:9" x14ac:dyDescent="0.2">
      <c r="A1067" s="63" t="s">
        <v>782</v>
      </c>
      <c r="B1067" s="65" t="s">
        <v>2416</v>
      </c>
      <c r="D1067" s="65" t="s">
        <v>146</v>
      </c>
      <c r="E1067" s="67"/>
      <c r="F1067" s="67"/>
      <c r="I1067" s="70">
        <f t="shared" si="21"/>
        <v>0</v>
      </c>
    </row>
    <row r="1068" spans="1:9" x14ac:dyDescent="0.2">
      <c r="A1068" s="79" t="s">
        <v>782</v>
      </c>
      <c r="B1068" s="85" t="s">
        <v>2417</v>
      </c>
      <c r="C1068" s="81"/>
      <c r="D1068" s="85" t="s">
        <v>1467</v>
      </c>
      <c r="E1068" s="67">
        <v>75.739999999999995</v>
      </c>
      <c r="F1068" s="67">
        <v>75.73</v>
      </c>
      <c r="G1068" s="70">
        <v>560.25</v>
      </c>
      <c r="I1068" s="70">
        <f t="shared" si="21"/>
        <v>560.25</v>
      </c>
    </row>
    <row r="1069" spans="1:9" x14ac:dyDescent="0.2">
      <c r="A1069" s="101" t="s">
        <v>785</v>
      </c>
      <c r="B1069" s="125" t="s">
        <v>2418</v>
      </c>
      <c r="C1069" s="125" t="s">
        <v>2419</v>
      </c>
      <c r="D1069" s="125" t="s">
        <v>2420</v>
      </c>
      <c r="E1069" s="67">
        <v>0</v>
      </c>
      <c r="F1069" s="67">
        <v>0</v>
      </c>
      <c r="G1069" s="70">
        <v>0</v>
      </c>
      <c r="I1069" s="70">
        <f t="shared" si="21"/>
        <v>0</v>
      </c>
    </row>
    <row r="1070" spans="1:9" x14ac:dyDescent="0.2">
      <c r="A1070" s="86" t="s">
        <v>779</v>
      </c>
      <c r="B1070" s="87" t="s">
        <v>2421</v>
      </c>
      <c r="C1070" s="88" t="s">
        <v>2422</v>
      </c>
      <c r="D1070" s="87" t="s">
        <v>960</v>
      </c>
      <c r="E1070" s="67"/>
      <c r="F1070" s="67"/>
      <c r="I1070" s="70">
        <f t="shared" si="21"/>
        <v>0</v>
      </c>
    </row>
    <row r="1071" spans="1:9" x14ac:dyDescent="0.2">
      <c r="A1071" s="63" t="s">
        <v>785</v>
      </c>
      <c r="B1071" s="65" t="s">
        <v>2423</v>
      </c>
      <c r="D1071" s="125" t="s">
        <v>2424</v>
      </c>
      <c r="E1071" s="67">
        <v>0</v>
      </c>
      <c r="F1071" s="67">
        <v>0</v>
      </c>
      <c r="G1071" s="70">
        <v>0</v>
      </c>
      <c r="I1071" s="70">
        <f t="shared" si="21"/>
        <v>0</v>
      </c>
    </row>
    <row r="1072" spans="1:9" x14ac:dyDescent="0.2">
      <c r="A1072" s="90" t="s">
        <v>785</v>
      </c>
      <c r="B1072" s="123" t="s">
        <v>2425</v>
      </c>
      <c r="D1072" s="125" t="s">
        <v>1150</v>
      </c>
      <c r="E1072" s="67">
        <v>0</v>
      </c>
      <c r="F1072" s="67">
        <v>0</v>
      </c>
      <c r="G1072" s="70">
        <v>0</v>
      </c>
      <c r="I1072" s="70">
        <f t="shared" si="21"/>
        <v>0</v>
      </c>
    </row>
    <row r="1073" spans="1:9" x14ac:dyDescent="0.2">
      <c r="A1073" s="90" t="s">
        <v>785</v>
      </c>
      <c r="B1073" s="123" t="s">
        <v>2426</v>
      </c>
      <c r="C1073" s="65" t="s">
        <v>2427</v>
      </c>
      <c r="D1073" s="125" t="s">
        <v>898</v>
      </c>
      <c r="E1073" s="67">
        <v>275.8</v>
      </c>
      <c r="F1073" s="67">
        <v>285.52999999999997</v>
      </c>
      <c r="G1073" s="70">
        <v>2115</v>
      </c>
      <c r="I1073" s="70">
        <f t="shared" si="21"/>
        <v>2115</v>
      </c>
    </row>
    <row r="1074" spans="1:9" x14ac:dyDescent="0.2">
      <c r="A1074" s="64" t="s">
        <v>779</v>
      </c>
      <c r="B1074" s="77" t="s">
        <v>2428</v>
      </c>
      <c r="C1074" s="77"/>
      <c r="D1074" s="87" t="s">
        <v>258</v>
      </c>
      <c r="E1074" s="67"/>
      <c r="F1074" s="67"/>
      <c r="I1074" s="70">
        <f t="shared" si="21"/>
        <v>0</v>
      </c>
    </row>
    <row r="1075" spans="1:9" x14ac:dyDescent="0.2">
      <c r="A1075" s="105" t="s">
        <v>785</v>
      </c>
      <c r="B1075" s="126" t="s">
        <v>2429</v>
      </c>
      <c r="D1075" s="127" t="s">
        <v>1072</v>
      </c>
      <c r="E1075" s="67"/>
      <c r="F1075" s="67"/>
      <c r="I1075" s="70">
        <f t="shared" si="21"/>
        <v>0</v>
      </c>
    </row>
    <row r="1076" spans="1:9" x14ac:dyDescent="0.2">
      <c r="A1076" s="79" t="s">
        <v>785</v>
      </c>
      <c r="B1076" s="80" t="s">
        <v>2430</v>
      </c>
      <c r="C1076" s="80"/>
      <c r="D1076" s="88" t="s">
        <v>791</v>
      </c>
      <c r="E1076" s="67">
        <v>0</v>
      </c>
      <c r="F1076" s="67">
        <v>0</v>
      </c>
      <c r="G1076" s="70">
        <v>0</v>
      </c>
      <c r="I1076" s="70">
        <f t="shared" si="21"/>
        <v>0</v>
      </c>
    </row>
    <row r="1077" spans="1:9" x14ac:dyDescent="0.2">
      <c r="A1077" s="64" t="s">
        <v>779</v>
      </c>
      <c r="B1077" s="77" t="s">
        <v>2431</v>
      </c>
      <c r="C1077" s="78"/>
      <c r="D1077" s="87" t="s">
        <v>791</v>
      </c>
      <c r="E1077" s="67"/>
      <c r="F1077" s="67"/>
      <c r="I1077" s="70">
        <f t="shared" si="21"/>
        <v>0</v>
      </c>
    </row>
    <row r="1078" spans="1:9" x14ac:dyDescent="0.2">
      <c r="A1078" s="63" t="s">
        <v>785</v>
      </c>
      <c r="B1078" s="65" t="s">
        <v>2432</v>
      </c>
      <c r="D1078" s="125" t="s">
        <v>824</v>
      </c>
      <c r="E1078" s="67">
        <v>51.3</v>
      </c>
      <c r="F1078" s="67">
        <v>51.3</v>
      </c>
      <c r="G1078" s="70">
        <v>380.25</v>
      </c>
      <c r="I1078" s="70">
        <f t="shared" si="21"/>
        <v>380.25</v>
      </c>
    </row>
    <row r="1079" spans="1:9" x14ac:dyDescent="0.2">
      <c r="A1079" s="64" t="s">
        <v>779</v>
      </c>
      <c r="B1079" s="77" t="s">
        <v>2433</v>
      </c>
      <c r="C1079" s="77"/>
      <c r="D1079" s="87" t="s">
        <v>824</v>
      </c>
      <c r="E1079" s="67"/>
      <c r="F1079" s="67"/>
      <c r="I1079" s="70">
        <f t="shared" si="21"/>
        <v>0</v>
      </c>
    </row>
    <row r="1080" spans="1:9" x14ac:dyDescent="0.2">
      <c r="A1080" s="63" t="s">
        <v>782</v>
      </c>
      <c r="B1080" s="65" t="s">
        <v>2434</v>
      </c>
      <c r="C1080" s="65" t="s">
        <v>2435</v>
      </c>
      <c r="D1080" s="125" t="s">
        <v>1133</v>
      </c>
      <c r="E1080" s="67">
        <v>171.4</v>
      </c>
      <c r="F1080" s="67">
        <v>171.32</v>
      </c>
      <c r="G1080" s="70">
        <v>1269</v>
      </c>
      <c r="I1080" s="70">
        <f t="shared" si="21"/>
        <v>1269</v>
      </c>
    </row>
    <row r="1081" spans="1:9" x14ac:dyDescent="0.2">
      <c r="A1081" s="64" t="s">
        <v>779</v>
      </c>
      <c r="B1081" s="77" t="s">
        <v>2436</v>
      </c>
      <c r="C1081" s="80" t="s">
        <v>2435</v>
      </c>
      <c r="D1081" s="87" t="s">
        <v>1329</v>
      </c>
      <c r="E1081" s="67">
        <v>0</v>
      </c>
      <c r="F1081" s="67">
        <v>0</v>
      </c>
      <c r="G1081" s="70">
        <v>0</v>
      </c>
      <c r="I1081" s="70">
        <f t="shared" si="21"/>
        <v>0</v>
      </c>
    </row>
    <row r="1082" spans="1:9" x14ac:dyDescent="0.2">
      <c r="A1082" s="79" t="s">
        <v>785</v>
      </c>
      <c r="B1082" s="80" t="s">
        <v>2437</v>
      </c>
      <c r="C1082" s="80"/>
      <c r="D1082" s="88" t="s">
        <v>2438</v>
      </c>
      <c r="E1082" s="67">
        <v>26.73</v>
      </c>
      <c r="F1082" s="67">
        <v>26.73</v>
      </c>
      <c r="G1082" s="70">
        <v>198</v>
      </c>
      <c r="I1082" s="70">
        <f t="shared" si="21"/>
        <v>198</v>
      </c>
    </row>
    <row r="1083" spans="1:9" x14ac:dyDescent="0.2">
      <c r="A1083" s="101" t="s">
        <v>785</v>
      </c>
      <c r="B1083" s="125" t="s">
        <v>2439</v>
      </c>
      <c r="C1083" s="125"/>
      <c r="D1083" s="125" t="s">
        <v>2440</v>
      </c>
      <c r="E1083" s="67">
        <v>85.05</v>
      </c>
      <c r="F1083" s="67">
        <v>85.05</v>
      </c>
      <c r="G1083" s="70">
        <v>630</v>
      </c>
      <c r="I1083" s="70">
        <f t="shared" si="21"/>
        <v>630</v>
      </c>
    </row>
    <row r="1084" spans="1:9" x14ac:dyDescent="0.2">
      <c r="A1084" s="86" t="s">
        <v>779</v>
      </c>
      <c r="B1084" s="87" t="s">
        <v>2441</v>
      </c>
      <c r="C1084" s="87"/>
      <c r="D1084" s="87" t="s">
        <v>2405</v>
      </c>
      <c r="E1084" s="67"/>
      <c r="F1084" s="67"/>
      <c r="I1084" s="70">
        <f t="shared" si="21"/>
        <v>0</v>
      </c>
    </row>
    <row r="1085" spans="1:9" x14ac:dyDescent="0.2">
      <c r="A1085" s="86" t="s">
        <v>779</v>
      </c>
      <c r="B1085" s="87" t="s">
        <v>2442</v>
      </c>
      <c r="C1085" s="88"/>
      <c r="D1085" s="87" t="s">
        <v>908</v>
      </c>
      <c r="E1085" s="67"/>
      <c r="F1085" s="67"/>
      <c r="I1085" s="70">
        <f t="shared" si="21"/>
        <v>0</v>
      </c>
    </row>
    <row r="1086" spans="1:9" x14ac:dyDescent="0.2">
      <c r="A1086" s="63" t="s">
        <v>785</v>
      </c>
      <c r="B1086" s="89" t="s">
        <v>2443</v>
      </c>
      <c r="C1086" s="89"/>
      <c r="D1086" s="89" t="s">
        <v>1063</v>
      </c>
      <c r="E1086" s="67">
        <v>0</v>
      </c>
      <c r="F1086" s="67">
        <v>0</v>
      </c>
      <c r="G1086" s="70">
        <v>0</v>
      </c>
      <c r="I1086" s="70">
        <f t="shared" si="21"/>
        <v>0</v>
      </c>
    </row>
    <row r="1087" spans="1:9" x14ac:dyDescent="0.2">
      <c r="A1087" s="86" t="s">
        <v>779</v>
      </c>
      <c r="B1087" s="87" t="s">
        <v>2444</v>
      </c>
      <c r="C1087" s="88" t="s">
        <v>2445</v>
      </c>
      <c r="D1087" s="87" t="s">
        <v>2405</v>
      </c>
      <c r="E1087" s="67"/>
      <c r="F1087" s="67"/>
      <c r="I1087" s="70">
        <f t="shared" si="21"/>
        <v>0</v>
      </c>
    </row>
    <row r="1088" spans="1:9" x14ac:dyDescent="0.2">
      <c r="A1088" s="93" t="s">
        <v>785</v>
      </c>
      <c r="B1088" s="88" t="s">
        <v>2446</v>
      </c>
      <c r="C1088" s="88"/>
      <c r="D1088" s="88" t="s">
        <v>931</v>
      </c>
      <c r="E1088" s="67">
        <v>0</v>
      </c>
      <c r="F1088" s="67">
        <v>0</v>
      </c>
      <c r="G1088" s="70">
        <v>0</v>
      </c>
      <c r="I1088" s="70">
        <f t="shared" si="21"/>
        <v>0</v>
      </c>
    </row>
    <row r="1089" spans="1:9" x14ac:dyDescent="0.2">
      <c r="A1089" s="86" t="s">
        <v>779</v>
      </c>
      <c r="B1089" s="87" t="s">
        <v>2447</v>
      </c>
      <c r="C1089" s="87"/>
      <c r="D1089" s="87" t="s">
        <v>2448</v>
      </c>
      <c r="E1089" s="67">
        <v>0</v>
      </c>
      <c r="F1089" s="67">
        <v>0</v>
      </c>
      <c r="G1089" s="70">
        <v>0</v>
      </c>
      <c r="I1089" s="70">
        <f t="shared" si="21"/>
        <v>0</v>
      </c>
    </row>
    <row r="1090" spans="1:9" x14ac:dyDescent="0.2">
      <c r="A1090" s="93" t="s">
        <v>785</v>
      </c>
      <c r="B1090" s="88" t="s">
        <v>2449</v>
      </c>
      <c r="C1090" s="88"/>
      <c r="D1090" s="88" t="s">
        <v>2450</v>
      </c>
      <c r="E1090" s="67">
        <v>34.020000000000003</v>
      </c>
      <c r="F1090" s="67">
        <v>34.020000000000003</v>
      </c>
      <c r="G1090" s="70">
        <v>252</v>
      </c>
      <c r="I1090" s="70">
        <f t="shared" si="21"/>
        <v>252</v>
      </c>
    </row>
    <row r="1091" spans="1:9" x14ac:dyDescent="0.2">
      <c r="A1091" s="86" t="s">
        <v>779</v>
      </c>
      <c r="B1091" s="87" t="s">
        <v>2451</v>
      </c>
      <c r="C1091" s="88" t="s">
        <v>2452</v>
      </c>
      <c r="D1091" s="87" t="s">
        <v>2450</v>
      </c>
      <c r="E1091" s="67"/>
      <c r="F1091" s="67"/>
      <c r="I1091" s="70">
        <f t="shared" si="21"/>
        <v>0</v>
      </c>
    </row>
    <row r="1092" spans="1:9" x14ac:dyDescent="0.2">
      <c r="A1092" s="63" t="s">
        <v>785</v>
      </c>
      <c r="B1092" s="125" t="s">
        <v>2453</v>
      </c>
      <c r="C1092" s="125"/>
      <c r="D1092" s="125" t="s">
        <v>1222</v>
      </c>
      <c r="E1092" s="67">
        <v>0</v>
      </c>
      <c r="F1092" s="67">
        <v>0</v>
      </c>
      <c r="G1092" s="70">
        <v>0</v>
      </c>
      <c r="I1092" s="70">
        <f t="shared" si="21"/>
        <v>0</v>
      </c>
    </row>
    <row r="1093" spans="1:9" x14ac:dyDescent="0.2">
      <c r="A1093" s="64" t="s">
        <v>779</v>
      </c>
      <c r="B1093" s="87" t="s">
        <v>2454</v>
      </c>
      <c r="C1093" s="128"/>
      <c r="D1093" s="87" t="s">
        <v>1222</v>
      </c>
      <c r="E1093" s="67"/>
      <c r="F1093" s="67"/>
      <c r="I1093" s="70">
        <f t="shared" si="21"/>
        <v>0</v>
      </c>
    </row>
    <row r="1094" spans="1:9" x14ac:dyDescent="0.2">
      <c r="A1094" s="82" t="s">
        <v>779</v>
      </c>
      <c r="B1094" s="87" t="s">
        <v>2455</v>
      </c>
      <c r="C1094" s="87"/>
      <c r="D1094" s="87" t="s">
        <v>2456</v>
      </c>
      <c r="E1094" s="67">
        <v>2.4300000000000002</v>
      </c>
      <c r="F1094" s="67">
        <v>2.4300000000000002</v>
      </c>
      <c r="G1094" s="70">
        <v>18</v>
      </c>
      <c r="I1094" s="70">
        <f t="shared" si="21"/>
        <v>18</v>
      </c>
    </row>
    <row r="1095" spans="1:9" x14ac:dyDescent="0.2">
      <c r="A1095" s="84" t="s">
        <v>785</v>
      </c>
      <c r="B1095" s="88" t="s">
        <v>2457</v>
      </c>
      <c r="C1095" s="88"/>
      <c r="D1095" s="88" t="s">
        <v>1263</v>
      </c>
      <c r="E1095" s="67">
        <v>91.13</v>
      </c>
      <c r="F1095" s="67">
        <v>91.13</v>
      </c>
      <c r="G1095" s="70">
        <v>675</v>
      </c>
      <c r="I1095" s="70">
        <f t="shared" si="21"/>
        <v>675</v>
      </c>
    </row>
    <row r="1096" spans="1:9" x14ac:dyDescent="0.2">
      <c r="A1096" s="82" t="s">
        <v>779</v>
      </c>
      <c r="B1096" s="87" t="s">
        <v>2458</v>
      </c>
      <c r="C1096" s="87"/>
      <c r="D1096" s="87" t="s">
        <v>1263</v>
      </c>
      <c r="E1096" s="67"/>
      <c r="F1096" s="67"/>
      <c r="I1096" s="70">
        <f t="shared" si="21"/>
        <v>0</v>
      </c>
    </row>
    <row r="1097" spans="1:9" x14ac:dyDescent="0.2">
      <c r="A1097" s="63" t="s">
        <v>785</v>
      </c>
      <c r="B1097" s="65" t="s">
        <v>2459</v>
      </c>
      <c r="D1097" s="125" t="s">
        <v>2460</v>
      </c>
      <c r="E1097" s="67">
        <v>187.11</v>
      </c>
      <c r="F1097" s="67">
        <v>187.11</v>
      </c>
      <c r="G1097" s="70">
        <v>1386</v>
      </c>
      <c r="I1097" s="70">
        <f t="shared" si="21"/>
        <v>1386</v>
      </c>
    </row>
    <row r="1098" spans="1:9" x14ac:dyDescent="0.2">
      <c r="A1098" s="63" t="s">
        <v>785</v>
      </c>
      <c r="B1098" s="89" t="s">
        <v>2461</v>
      </c>
      <c r="C1098" s="89"/>
      <c r="D1098" s="89" t="s">
        <v>2462</v>
      </c>
      <c r="E1098" s="67">
        <v>181.04</v>
      </c>
      <c r="F1098" s="67">
        <v>181.04</v>
      </c>
      <c r="G1098" s="70">
        <v>1341</v>
      </c>
      <c r="I1098" s="70">
        <f t="shared" si="21"/>
        <v>1341</v>
      </c>
    </row>
    <row r="1099" spans="1:9" x14ac:dyDescent="0.2">
      <c r="A1099" s="64" t="s">
        <v>779</v>
      </c>
      <c r="B1099" s="77" t="s">
        <v>2463</v>
      </c>
      <c r="C1099" s="77"/>
      <c r="D1099" s="77" t="s">
        <v>2464</v>
      </c>
      <c r="E1099" s="67">
        <v>0.41</v>
      </c>
      <c r="F1099" s="67">
        <v>0.41</v>
      </c>
      <c r="G1099" s="70">
        <v>3</v>
      </c>
      <c r="I1099" s="70">
        <f t="shared" si="21"/>
        <v>3</v>
      </c>
    </row>
    <row r="1100" spans="1:9" x14ac:dyDescent="0.2">
      <c r="A1100" s="64" t="s">
        <v>779</v>
      </c>
      <c r="B1100" s="77" t="s">
        <v>2465</v>
      </c>
      <c r="C1100" s="77"/>
      <c r="D1100" s="77" t="s">
        <v>1609</v>
      </c>
      <c r="E1100" s="67"/>
      <c r="F1100" s="67"/>
    </row>
    <row r="1101" spans="1:9" x14ac:dyDescent="0.2">
      <c r="A1101" s="79" t="s">
        <v>785</v>
      </c>
      <c r="B1101" s="80" t="s">
        <v>2466</v>
      </c>
      <c r="C1101" s="80"/>
      <c r="D1101" s="80" t="s">
        <v>2467</v>
      </c>
      <c r="E1101" s="67"/>
      <c r="F1101" s="67"/>
      <c r="I1101" s="70">
        <f t="shared" ref="I1101:I1111" si="22">SUM(G1101:H1101)</f>
        <v>0</v>
      </c>
    </row>
    <row r="1102" spans="1:9" x14ac:dyDescent="0.2">
      <c r="A1102" s="64" t="s">
        <v>779</v>
      </c>
      <c r="B1102" s="77" t="s">
        <v>2468</v>
      </c>
      <c r="C1102" s="89" t="s">
        <v>2469</v>
      </c>
      <c r="D1102" s="78" t="s">
        <v>1385</v>
      </c>
      <c r="E1102" s="67"/>
      <c r="F1102" s="67"/>
      <c r="I1102" s="70">
        <f t="shared" si="22"/>
        <v>0</v>
      </c>
    </row>
    <row r="1103" spans="1:9" x14ac:dyDescent="0.2">
      <c r="A1103" s="64" t="s">
        <v>779</v>
      </c>
      <c r="B1103" s="77" t="s">
        <v>2470</v>
      </c>
      <c r="C1103" s="77"/>
      <c r="D1103" s="77" t="s">
        <v>1145</v>
      </c>
      <c r="E1103" s="67"/>
      <c r="F1103" s="67"/>
      <c r="I1103" s="70">
        <f t="shared" si="22"/>
        <v>0</v>
      </c>
    </row>
    <row r="1104" spans="1:9" x14ac:dyDescent="0.2">
      <c r="A1104" s="79" t="s">
        <v>785</v>
      </c>
      <c r="B1104" s="80" t="s">
        <v>2471</v>
      </c>
      <c r="C1104" s="80"/>
      <c r="D1104" s="80" t="s">
        <v>2472</v>
      </c>
      <c r="E1104" s="67">
        <v>0</v>
      </c>
      <c r="F1104" s="67">
        <v>0</v>
      </c>
      <c r="G1104" s="70">
        <v>0</v>
      </c>
      <c r="I1104" s="70">
        <f t="shared" si="22"/>
        <v>0</v>
      </c>
    </row>
    <row r="1105" spans="1:9" x14ac:dyDescent="0.2">
      <c r="A1105" s="93" t="s">
        <v>785</v>
      </c>
      <c r="B1105" s="88" t="s">
        <v>2473</v>
      </c>
      <c r="C1105" s="88"/>
      <c r="D1105" s="88" t="s">
        <v>2474</v>
      </c>
      <c r="E1105" s="67">
        <v>3361.91</v>
      </c>
      <c r="F1105" s="67">
        <v>3361.91</v>
      </c>
      <c r="G1105" s="70">
        <v>24903</v>
      </c>
      <c r="I1105" s="70">
        <f t="shared" si="22"/>
        <v>24903</v>
      </c>
    </row>
    <row r="1106" spans="1:9" x14ac:dyDescent="0.2">
      <c r="A1106" s="118" t="s">
        <v>782</v>
      </c>
      <c r="B1106" s="125" t="s">
        <v>2475</v>
      </c>
      <c r="C1106" s="125"/>
      <c r="D1106" s="125" t="s">
        <v>2476</v>
      </c>
      <c r="E1106" s="67">
        <v>0</v>
      </c>
      <c r="F1106" s="67">
        <v>0</v>
      </c>
      <c r="G1106" s="70">
        <v>0</v>
      </c>
      <c r="I1106" s="70">
        <f t="shared" si="22"/>
        <v>0</v>
      </c>
    </row>
    <row r="1107" spans="1:9" x14ac:dyDescent="0.2">
      <c r="A1107" s="92" t="s">
        <v>779</v>
      </c>
      <c r="B1107" s="87" t="s">
        <v>2477</v>
      </c>
      <c r="C1107" s="87"/>
      <c r="D1107" s="87" t="s">
        <v>2476</v>
      </c>
      <c r="E1107" s="67"/>
      <c r="F1107" s="67"/>
      <c r="I1107" s="70">
        <f t="shared" si="22"/>
        <v>0</v>
      </c>
    </row>
    <row r="1108" spans="1:9" x14ac:dyDescent="0.2">
      <c r="A1108" s="109" t="s">
        <v>782</v>
      </c>
      <c r="B1108" s="88" t="s">
        <v>2478</v>
      </c>
      <c r="C1108" s="88"/>
      <c r="D1108" s="88" t="s">
        <v>95</v>
      </c>
      <c r="E1108" s="67">
        <v>1483.07</v>
      </c>
      <c r="F1108" s="67">
        <v>1483.07</v>
      </c>
      <c r="G1108" s="70">
        <v>10719</v>
      </c>
      <c r="H1108" s="70">
        <v>180</v>
      </c>
      <c r="I1108" s="70">
        <f t="shared" si="22"/>
        <v>10899</v>
      </c>
    </row>
    <row r="1109" spans="1:9" x14ac:dyDescent="0.2">
      <c r="A1109" s="92" t="s">
        <v>779</v>
      </c>
      <c r="B1109" s="87" t="s">
        <v>2479</v>
      </c>
      <c r="C1109" s="87"/>
      <c r="D1109" s="87" t="s">
        <v>95</v>
      </c>
      <c r="E1109" s="67"/>
      <c r="F1109" s="67"/>
      <c r="I1109" s="70">
        <f t="shared" si="22"/>
        <v>0</v>
      </c>
    </row>
    <row r="1110" spans="1:9" x14ac:dyDescent="0.2">
      <c r="A1110" s="109" t="s">
        <v>785</v>
      </c>
      <c r="B1110" s="88" t="s">
        <v>2480</v>
      </c>
      <c r="C1110" s="88" t="s">
        <v>2481</v>
      </c>
      <c r="D1110" s="88" t="s">
        <v>1263</v>
      </c>
      <c r="E1110" s="67">
        <v>0</v>
      </c>
      <c r="F1110" s="67">
        <v>0</v>
      </c>
      <c r="G1110" s="70">
        <v>0</v>
      </c>
      <c r="I1110" s="70">
        <f t="shared" si="22"/>
        <v>0</v>
      </c>
    </row>
    <row r="1111" spans="1:9" x14ac:dyDescent="0.2">
      <c r="A1111" s="92" t="s">
        <v>779</v>
      </c>
      <c r="B1111" s="87" t="s">
        <v>2482</v>
      </c>
      <c r="C1111" s="88" t="s">
        <v>2483</v>
      </c>
      <c r="D1111" s="87" t="s">
        <v>1263</v>
      </c>
      <c r="E1111" s="67"/>
      <c r="F1111" s="67"/>
      <c r="I1111" s="70">
        <f t="shared" si="22"/>
        <v>0</v>
      </c>
    </row>
    <row r="1112" spans="1:9" x14ac:dyDescent="0.2">
      <c r="A1112" s="109" t="s">
        <v>785</v>
      </c>
      <c r="B1112" s="88" t="s">
        <v>2484</v>
      </c>
      <c r="C1112" s="88"/>
      <c r="D1112" s="88" t="s">
        <v>983</v>
      </c>
      <c r="E1112" s="67"/>
      <c r="F1112" s="67"/>
    </row>
    <row r="1113" spans="1:9" x14ac:dyDescent="0.2">
      <c r="A1113" s="86" t="s">
        <v>779</v>
      </c>
      <c r="B1113" s="87" t="s">
        <v>2485</v>
      </c>
      <c r="C1113" s="88"/>
      <c r="D1113" s="87" t="s">
        <v>983</v>
      </c>
      <c r="E1113" s="67"/>
      <c r="F1113" s="67"/>
      <c r="I1113" s="70">
        <f>SUM(G1113:H1113)</f>
        <v>0</v>
      </c>
    </row>
    <row r="1114" spans="1:9" x14ac:dyDescent="0.2">
      <c r="A1114" s="93" t="s">
        <v>785</v>
      </c>
      <c r="B1114" s="88" t="s">
        <v>2486</v>
      </c>
      <c r="C1114" s="88" t="s">
        <v>2487</v>
      </c>
      <c r="D1114" s="88" t="s">
        <v>817</v>
      </c>
      <c r="E1114" s="67">
        <v>34.020000000000003</v>
      </c>
      <c r="F1114" s="67">
        <v>34.020000000000003</v>
      </c>
      <c r="G1114" s="70">
        <v>252</v>
      </c>
      <c r="I1114" s="70">
        <f>SUM(G1114:H1114)</f>
        <v>252</v>
      </c>
    </row>
    <row r="1115" spans="1:9" x14ac:dyDescent="0.2">
      <c r="A1115" s="63" t="s">
        <v>785</v>
      </c>
      <c r="B1115" s="65" t="s">
        <v>2488</v>
      </c>
      <c r="D1115" s="125" t="s">
        <v>2489</v>
      </c>
      <c r="E1115" s="67">
        <v>0</v>
      </c>
      <c r="F1115" s="67">
        <v>0</v>
      </c>
      <c r="G1115" s="70">
        <v>0</v>
      </c>
      <c r="I1115" s="70">
        <f>SUM(G1115:H1115)</f>
        <v>0</v>
      </c>
    </row>
    <row r="1116" spans="1:9" x14ac:dyDescent="0.2">
      <c r="A1116" s="79" t="s">
        <v>785</v>
      </c>
      <c r="B1116" s="81" t="s">
        <v>2490</v>
      </c>
      <c r="D1116" s="129" t="s">
        <v>2491</v>
      </c>
      <c r="E1116" s="67">
        <v>0</v>
      </c>
      <c r="F1116" s="67">
        <v>0</v>
      </c>
      <c r="H1116" s="70">
        <v>0</v>
      </c>
      <c r="I1116" s="70">
        <f>SUM(G1116:H1116)</f>
        <v>0</v>
      </c>
    </row>
    <row r="1117" spans="1:9" x14ac:dyDescent="0.2">
      <c r="A1117" s="79" t="s">
        <v>785</v>
      </c>
      <c r="B1117" s="88" t="s">
        <v>2492</v>
      </c>
      <c r="C1117" s="81"/>
      <c r="D1117" s="88" t="s">
        <v>1609</v>
      </c>
      <c r="E1117" s="67">
        <v>0</v>
      </c>
      <c r="F1117" s="67">
        <v>0</v>
      </c>
      <c r="H1117" s="70">
        <v>0</v>
      </c>
      <c r="I1117" s="70">
        <f>SUM(G1117:H1117)</f>
        <v>0</v>
      </c>
    </row>
    <row r="1118" spans="1:9" x14ac:dyDescent="0.2">
      <c r="A1118" s="64" t="s">
        <v>779</v>
      </c>
      <c r="B1118" s="87" t="s">
        <v>2493</v>
      </c>
      <c r="C1118" s="78"/>
      <c r="D1118" s="87" t="s">
        <v>1609</v>
      </c>
      <c r="E1118" s="67"/>
      <c r="F1118" s="67"/>
    </row>
    <row r="1119" spans="1:9" x14ac:dyDescent="0.2">
      <c r="A1119" s="64" t="s">
        <v>779</v>
      </c>
      <c r="B1119" s="87" t="s">
        <v>2494</v>
      </c>
      <c r="C1119" s="80" t="s">
        <v>2495</v>
      </c>
      <c r="D1119" s="87" t="s">
        <v>2496</v>
      </c>
      <c r="E1119" s="67"/>
      <c r="F1119" s="67"/>
      <c r="I1119" s="70">
        <f t="shared" ref="I1119:I1150" si="23">SUM(G1119:H1119)</f>
        <v>0</v>
      </c>
    </row>
    <row r="1120" spans="1:9" x14ac:dyDescent="0.2">
      <c r="A1120" s="64" t="s">
        <v>779</v>
      </c>
      <c r="B1120" s="87" t="s">
        <v>2497</v>
      </c>
      <c r="C1120" s="80" t="s">
        <v>2498</v>
      </c>
      <c r="D1120" s="87" t="s">
        <v>1069</v>
      </c>
      <c r="E1120" s="67">
        <v>0</v>
      </c>
      <c r="F1120" s="67">
        <v>0</v>
      </c>
      <c r="G1120" s="70">
        <v>0</v>
      </c>
      <c r="I1120" s="70">
        <f t="shared" si="23"/>
        <v>0</v>
      </c>
    </row>
    <row r="1121" spans="1:9" x14ac:dyDescent="0.2">
      <c r="A1121" s="63" t="s">
        <v>785</v>
      </c>
      <c r="B1121" s="88" t="s">
        <v>2499</v>
      </c>
      <c r="C1121" s="81"/>
      <c r="D1121" s="88" t="s">
        <v>1539</v>
      </c>
      <c r="E1121" s="67">
        <v>417.85</v>
      </c>
      <c r="F1121" s="67">
        <v>417.85</v>
      </c>
      <c r="G1121" s="70">
        <v>3028.5</v>
      </c>
      <c r="H1121" s="70">
        <v>45</v>
      </c>
      <c r="I1121" s="70">
        <f t="shared" si="23"/>
        <v>3073.5</v>
      </c>
    </row>
    <row r="1122" spans="1:9" x14ac:dyDescent="0.2">
      <c r="A1122" s="64" t="s">
        <v>779</v>
      </c>
      <c r="B1122" s="87" t="s">
        <v>2500</v>
      </c>
      <c r="C1122" s="80" t="s">
        <v>2501</v>
      </c>
      <c r="D1122" s="87" t="s">
        <v>1104</v>
      </c>
      <c r="E1122" s="67"/>
      <c r="F1122" s="67"/>
      <c r="I1122" s="70">
        <f t="shared" si="23"/>
        <v>0</v>
      </c>
    </row>
    <row r="1123" spans="1:9" x14ac:dyDescent="0.2">
      <c r="A1123" s="63" t="s">
        <v>785</v>
      </c>
      <c r="B1123" s="88" t="s">
        <v>2502</v>
      </c>
      <c r="C1123" s="81"/>
      <c r="D1123" s="88" t="s">
        <v>2503</v>
      </c>
      <c r="E1123" s="67">
        <v>219</v>
      </c>
      <c r="F1123" s="67">
        <v>219</v>
      </c>
      <c r="G1123" s="70">
        <v>1622.5</v>
      </c>
      <c r="I1123" s="70">
        <f t="shared" si="23"/>
        <v>1622.5</v>
      </c>
    </row>
    <row r="1124" spans="1:9" x14ac:dyDescent="0.2">
      <c r="A1124" s="64" t="s">
        <v>779</v>
      </c>
      <c r="B1124" s="87" t="s">
        <v>2504</v>
      </c>
      <c r="C1124" s="78"/>
      <c r="D1124" s="87" t="s">
        <v>1825</v>
      </c>
      <c r="E1124" s="67"/>
      <c r="F1124" s="67"/>
      <c r="I1124" s="70">
        <f t="shared" si="23"/>
        <v>0</v>
      </c>
    </row>
    <row r="1125" spans="1:9" x14ac:dyDescent="0.2">
      <c r="A1125" s="63" t="s">
        <v>782</v>
      </c>
      <c r="B1125" s="88" t="s">
        <v>2505</v>
      </c>
      <c r="C1125" s="81"/>
      <c r="D1125" s="88" t="s">
        <v>2506</v>
      </c>
      <c r="E1125" s="67">
        <v>0</v>
      </c>
      <c r="F1125" s="67">
        <v>0</v>
      </c>
      <c r="G1125" s="70">
        <v>0</v>
      </c>
      <c r="I1125" s="70">
        <f t="shared" si="23"/>
        <v>0</v>
      </c>
    </row>
    <row r="1126" spans="1:9" x14ac:dyDescent="0.2">
      <c r="A1126" s="63" t="s">
        <v>785</v>
      </c>
      <c r="B1126" s="88" t="s">
        <v>2507</v>
      </c>
      <c r="C1126" s="81"/>
      <c r="D1126" s="88" t="s">
        <v>1609</v>
      </c>
      <c r="E1126" s="67">
        <v>0</v>
      </c>
      <c r="F1126" s="67">
        <v>0</v>
      </c>
      <c r="G1126" s="70">
        <v>0</v>
      </c>
      <c r="I1126" s="70">
        <f t="shared" si="23"/>
        <v>0</v>
      </c>
    </row>
    <row r="1127" spans="1:9" x14ac:dyDescent="0.2">
      <c r="A1127" s="63" t="s">
        <v>785</v>
      </c>
      <c r="B1127" s="65" t="s">
        <v>2508</v>
      </c>
      <c r="D1127" s="65" t="s">
        <v>902</v>
      </c>
      <c r="E1127" s="67">
        <v>0</v>
      </c>
      <c r="F1127" s="67">
        <v>0</v>
      </c>
      <c r="G1127" s="70">
        <v>0</v>
      </c>
      <c r="I1127" s="70">
        <f t="shared" si="23"/>
        <v>0</v>
      </c>
    </row>
    <row r="1128" spans="1:9" x14ac:dyDescent="0.2">
      <c r="A1128" s="64" t="s">
        <v>779</v>
      </c>
      <c r="B1128" s="87" t="s">
        <v>2509</v>
      </c>
      <c r="C1128" s="78"/>
      <c r="D1128" s="87" t="s">
        <v>791</v>
      </c>
      <c r="E1128" s="67"/>
      <c r="F1128" s="67"/>
      <c r="I1128" s="70">
        <f t="shared" si="23"/>
        <v>0</v>
      </c>
    </row>
    <row r="1129" spans="1:9" x14ac:dyDescent="0.2">
      <c r="A1129" s="63" t="s">
        <v>785</v>
      </c>
      <c r="B1129" s="65" t="s">
        <v>2510</v>
      </c>
      <c r="D1129" s="65" t="s">
        <v>1263</v>
      </c>
      <c r="E1129" s="67">
        <v>8.51</v>
      </c>
      <c r="F1129" s="67">
        <v>8.51</v>
      </c>
      <c r="G1129" s="70">
        <v>63</v>
      </c>
      <c r="I1129" s="70">
        <f t="shared" si="23"/>
        <v>63</v>
      </c>
    </row>
    <row r="1130" spans="1:9" x14ac:dyDescent="0.2">
      <c r="A1130" s="112" t="s">
        <v>785</v>
      </c>
      <c r="B1130" s="130" t="s">
        <v>2511</v>
      </c>
      <c r="D1130" s="65" t="s">
        <v>2512</v>
      </c>
      <c r="E1130" s="67"/>
      <c r="F1130" s="67"/>
      <c r="I1130" s="70">
        <f t="shared" si="23"/>
        <v>0</v>
      </c>
    </row>
    <row r="1131" spans="1:9" x14ac:dyDescent="0.2">
      <c r="A1131" s="82" t="s">
        <v>779</v>
      </c>
      <c r="B1131" s="124" t="s">
        <v>2513</v>
      </c>
      <c r="C1131" s="124"/>
      <c r="D1131" s="124" t="s">
        <v>960</v>
      </c>
      <c r="E1131" s="67"/>
      <c r="F1131" s="67"/>
      <c r="I1131" s="70">
        <f t="shared" si="23"/>
        <v>0</v>
      </c>
    </row>
    <row r="1132" spans="1:9" x14ac:dyDescent="0.2">
      <c r="A1132" s="103" t="s">
        <v>779</v>
      </c>
      <c r="B1132" s="108" t="s">
        <v>2514</v>
      </c>
      <c r="C1132" s="78"/>
      <c r="D1132" s="87" t="s">
        <v>2512</v>
      </c>
      <c r="E1132" s="67"/>
      <c r="F1132" s="67"/>
      <c r="I1132" s="70">
        <f t="shared" si="23"/>
        <v>0</v>
      </c>
    </row>
    <row r="1133" spans="1:9" x14ac:dyDescent="0.2">
      <c r="A1133" s="64" t="s">
        <v>779</v>
      </c>
      <c r="B1133" s="77" t="s">
        <v>2515</v>
      </c>
      <c r="C1133" s="77"/>
      <c r="D1133" s="77" t="s">
        <v>1021</v>
      </c>
      <c r="E1133" s="67"/>
      <c r="F1133" s="67"/>
      <c r="I1133" s="70">
        <f t="shared" si="23"/>
        <v>0</v>
      </c>
    </row>
    <row r="1134" spans="1:9" x14ac:dyDescent="0.2">
      <c r="A1134" s="64" t="s">
        <v>779</v>
      </c>
      <c r="B1134" s="77" t="s">
        <v>2516</v>
      </c>
      <c r="C1134" s="80" t="s">
        <v>2237</v>
      </c>
      <c r="D1134" s="77" t="s">
        <v>791</v>
      </c>
      <c r="E1134" s="67"/>
      <c r="F1134" s="67"/>
      <c r="I1134" s="70">
        <f t="shared" si="23"/>
        <v>0</v>
      </c>
    </row>
    <row r="1135" spans="1:9" x14ac:dyDescent="0.2">
      <c r="A1135" s="64" t="s">
        <v>779</v>
      </c>
      <c r="B1135" s="77" t="s">
        <v>2517</v>
      </c>
      <c r="C1135" s="80"/>
      <c r="D1135" s="77" t="s">
        <v>2518</v>
      </c>
      <c r="E1135" s="67"/>
      <c r="F1135" s="67"/>
      <c r="I1135" s="70">
        <f t="shared" si="23"/>
        <v>0</v>
      </c>
    </row>
    <row r="1136" spans="1:9" ht="13.5" customHeight="1" x14ac:dyDescent="0.2">
      <c r="A1136" s="63" t="s">
        <v>785</v>
      </c>
      <c r="B1136" s="65" t="s">
        <v>2519</v>
      </c>
      <c r="D1136" s="65" t="s">
        <v>853</v>
      </c>
      <c r="E1136" s="67">
        <v>465.35</v>
      </c>
      <c r="F1136" s="67">
        <v>465.35</v>
      </c>
      <c r="G1136" s="70">
        <v>3447</v>
      </c>
      <c r="I1136" s="70">
        <f t="shared" si="23"/>
        <v>3447</v>
      </c>
    </row>
    <row r="1137" spans="1:9" ht="13.5" customHeight="1" x14ac:dyDescent="0.2">
      <c r="A1137" s="64" t="s">
        <v>779</v>
      </c>
      <c r="B1137" s="77" t="s">
        <v>2520</v>
      </c>
      <c r="C1137" s="78"/>
      <c r="D1137" s="77" t="s">
        <v>853</v>
      </c>
      <c r="E1137" s="67"/>
      <c r="F1137" s="67"/>
      <c r="I1137" s="70">
        <f t="shared" si="23"/>
        <v>0</v>
      </c>
    </row>
    <row r="1138" spans="1:9" x14ac:dyDescent="0.2">
      <c r="A1138" s="82" t="s">
        <v>779</v>
      </c>
      <c r="B1138" s="83" t="s">
        <v>2521</v>
      </c>
      <c r="C1138" s="78"/>
      <c r="D1138" s="78" t="s">
        <v>1652</v>
      </c>
      <c r="E1138" s="67"/>
      <c r="F1138" s="67"/>
      <c r="I1138" s="70">
        <f t="shared" si="23"/>
        <v>0</v>
      </c>
    </row>
    <row r="1139" spans="1:9" x14ac:dyDescent="0.2">
      <c r="A1139" s="63" t="s">
        <v>785</v>
      </c>
      <c r="B1139" s="65" t="s">
        <v>2522</v>
      </c>
      <c r="D1139" s="65" t="s">
        <v>2270</v>
      </c>
      <c r="E1139" s="67">
        <v>273.37</v>
      </c>
      <c r="F1139" s="67">
        <v>273.38</v>
      </c>
      <c r="G1139" s="70">
        <v>2025</v>
      </c>
      <c r="I1139" s="70">
        <f t="shared" si="23"/>
        <v>2025</v>
      </c>
    </row>
    <row r="1140" spans="1:9" x14ac:dyDescent="0.2">
      <c r="A1140" s="63" t="s">
        <v>785</v>
      </c>
      <c r="B1140" s="65" t="s">
        <v>2523</v>
      </c>
      <c r="D1140" s="65" t="s">
        <v>1526</v>
      </c>
      <c r="E1140" s="67"/>
      <c r="F1140" s="67"/>
      <c r="I1140" s="70">
        <f t="shared" si="23"/>
        <v>0</v>
      </c>
    </row>
    <row r="1141" spans="1:9" x14ac:dyDescent="0.2">
      <c r="A1141" s="79" t="s">
        <v>785</v>
      </c>
      <c r="B1141" s="81" t="s">
        <v>2524</v>
      </c>
      <c r="D1141" s="81" t="s">
        <v>2525</v>
      </c>
      <c r="E1141" s="67">
        <v>72.900000000000006</v>
      </c>
      <c r="F1141" s="67">
        <v>72.900000000000006</v>
      </c>
      <c r="G1141" s="70">
        <v>540</v>
      </c>
      <c r="I1141" s="70">
        <f t="shared" si="23"/>
        <v>540</v>
      </c>
    </row>
    <row r="1142" spans="1:9" x14ac:dyDescent="0.2">
      <c r="A1142" s="79" t="s">
        <v>785</v>
      </c>
      <c r="B1142" s="80" t="s">
        <v>2526</v>
      </c>
      <c r="C1142" s="80" t="s">
        <v>2527</v>
      </c>
      <c r="D1142" s="80" t="s">
        <v>290</v>
      </c>
      <c r="E1142" s="67"/>
      <c r="F1142" s="67"/>
      <c r="I1142" s="70">
        <f t="shared" si="23"/>
        <v>0</v>
      </c>
    </row>
    <row r="1143" spans="1:9" x14ac:dyDescent="0.2">
      <c r="A1143" s="86" t="s">
        <v>779</v>
      </c>
      <c r="B1143" s="87" t="s">
        <v>2528</v>
      </c>
      <c r="C1143" s="88" t="s">
        <v>2529</v>
      </c>
      <c r="D1143" s="87" t="s">
        <v>2530</v>
      </c>
      <c r="E1143" s="67"/>
      <c r="F1143" s="67"/>
      <c r="I1143" s="70">
        <f t="shared" si="23"/>
        <v>0</v>
      </c>
    </row>
    <row r="1144" spans="1:9" x14ac:dyDescent="0.2">
      <c r="A1144" s="93" t="s">
        <v>785</v>
      </c>
      <c r="B1144" s="88" t="s">
        <v>2531</v>
      </c>
      <c r="C1144" s="88"/>
      <c r="D1144" s="88" t="s">
        <v>1009</v>
      </c>
      <c r="E1144" s="67">
        <v>17.010000000000002</v>
      </c>
      <c r="F1144" s="67">
        <v>17.010000000000002</v>
      </c>
      <c r="G1144" s="70">
        <v>126</v>
      </c>
      <c r="I1144" s="70">
        <f t="shared" si="23"/>
        <v>126</v>
      </c>
    </row>
    <row r="1145" spans="1:9" x14ac:dyDescent="0.2">
      <c r="A1145" s="63" t="s">
        <v>782</v>
      </c>
      <c r="B1145" s="65" t="s">
        <v>2532</v>
      </c>
      <c r="C1145" s="65" t="s">
        <v>2533</v>
      </c>
      <c r="D1145" s="65" t="s">
        <v>2534</v>
      </c>
      <c r="E1145" s="67">
        <v>1024.25</v>
      </c>
      <c r="F1145" s="67">
        <v>1024.25</v>
      </c>
      <c r="G1145" s="70">
        <v>7587</v>
      </c>
      <c r="I1145" s="70">
        <f t="shared" si="23"/>
        <v>7587</v>
      </c>
    </row>
    <row r="1146" spans="1:9" x14ac:dyDescent="0.2">
      <c r="A1146" s="64" t="s">
        <v>779</v>
      </c>
      <c r="B1146" s="77" t="s">
        <v>2535</v>
      </c>
      <c r="C1146" s="80" t="s">
        <v>2533</v>
      </c>
      <c r="D1146" s="77" t="s">
        <v>1139</v>
      </c>
      <c r="E1146" s="67"/>
      <c r="F1146" s="67"/>
      <c r="I1146" s="70">
        <f t="shared" si="23"/>
        <v>0</v>
      </c>
    </row>
    <row r="1147" spans="1:9" x14ac:dyDescent="0.2">
      <c r="A1147" s="64" t="s">
        <v>779</v>
      </c>
      <c r="B1147" s="77" t="s">
        <v>2536</v>
      </c>
      <c r="C1147" s="80" t="s">
        <v>2537</v>
      </c>
      <c r="D1147" s="77" t="s">
        <v>817</v>
      </c>
      <c r="E1147" s="67"/>
      <c r="F1147" s="67"/>
      <c r="I1147" s="70">
        <f t="shared" si="23"/>
        <v>0</v>
      </c>
    </row>
    <row r="1148" spans="1:9" x14ac:dyDescent="0.2">
      <c r="A1148" s="64" t="s">
        <v>779</v>
      </c>
      <c r="B1148" s="77" t="s">
        <v>2538</v>
      </c>
      <c r="C1148" s="80"/>
      <c r="D1148" s="77" t="s">
        <v>1263</v>
      </c>
      <c r="E1148" s="67"/>
      <c r="F1148" s="67"/>
      <c r="I1148" s="70">
        <f t="shared" si="23"/>
        <v>0</v>
      </c>
    </row>
    <row r="1149" spans="1:9" x14ac:dyDescent="0.2">
      <c r="A1149" s="105" t="s">
        <v>785</v>
      </c>
      <c r="B1149" s="106" t="s">
        <v>2539</v>
      </c>
      <c r="C1149" s="80"/>
      <c r="D1149" s="80" t="s">
        <v>1504</v>
      </c>
      <c r="E1149" s="67">
        <v>0</v>
      </c>
      <c r="F1149" s="67">
        <v>0</v>
      </c>
      <c r="G1149" s="70">
        <v>0</v>
      </c>
      <c r="I1149" s="70">
        <f t="shared" si="23"/>
        <v>0</v>
      </c>
    </row>
    <row r="1150" spans="1:9" x14ac:dyDescent="0.2">
      <c r="A1150" s="63" t="s">
        <v>785</v>
      </c>
      <c r="B1150" s="65" t="s">
        <v>2540</v>
      </c>
      <c r="C1150" s="65" t="s">
        <v>2541</v>
      </c>
      <c r="D1150" s="65" t="s">
        <v>2542</v>
      </c>
      <c r="E1150" s="67">
        <v>48.6</v>
      </c>
      <c r="F1150" s="67">
        <v>48.6</v>
      </c>
      <c r="G1150" s="70">
        <v>360</v>
      </c>
      <c r="I1150" s="70">
        <f t="shared" si="23"/>
        <v>360</v>
      </c>
    </row>
    <row r="1151" spans="1:9" x14ac:dyDescent="0.2">
      <c r="A1151" s="79" t="s">
        <v>785</v>
      </c>
      <c r="B1151" s="80" t="s">
        <v>2543</v>
      </c>
      <c r="C1151" s="81"/>
      <c r="D1151" s="80" t="s">
        <v>1050</v>
      </c>
      <c r="E1151" s="67"/>
      <c r="F1151" s="67"/>
    </row>
    <row r="1152" spans="1:9" x14ac:dyDescent="0.2">
      <c r="A1152" s="79" t="s">
        <v>782</v>
      </c>
      <c r="B1152" s="80" t="s">
        <v>2544</v>
      </c>
      <c r="C1152" s="81"/>
      <c r="D1152" s="80" t="s">
        <v>2545</v>
      </c>
      <c r="E1152" s="67">
        <v>14.53</v>
      </c>
      <c r="F1152" s="67">
        <v>14.53</v>
      </c>
      <c r="G1152" s="70">
        <v>107.62</v>
      </c>
      <c r="I1152" s="70">
        <f t="shared" ref="I1152:I1215" si="24">SUM(G1152:H1152)</f>
        <v>107.62</v>
      </c>
    </row>
    <row r="1153" spans="1:9" x14ac:dyDescent="0.2">
      <c r="A1153" s="63" t="s">
        <v>782</v>
      </c>
      <c r="B1153" s="65" t="s">
        <v>2546</v>
      </c>
      <c r="D1153" s="65" t="s">
        <v>1467</v>
      </c>
      <c r="E1153" s="67">
        <v>236.39</v>
      </c>
      <c r="F1153" s="67">
        <v>236.52</v>
      </c>
      <c r="G1153" s="70">
        <v>1752</v>
      </c>
      <c r="I1153" s="70">
        <f t="shared" si="24"/>
        <v>1752</v>
      </c>
    </row>
    <row r="1154" spans="1:9" x14ac:dyDescent="0.2">
      <c r="A1154" s="64" t="s">
        <v>779</v>
      </c>
      <c r="B1154" s="77" t="s">
        <v>2547</v>
      </c>
      <c r="C1154" s="77"/>
      <c r="D1154" s="77" t="s">
        <v>1467</v>
      </c>
      <c r="E1154" s="67">
        <v>0</v>
      </c>
      <c r="F1154" s="67">
        <v>0</v>
      </c>
      <c r="G1154" s="70">
        <v>0</v>
      </c>
      <c r="I1154" s="70">
        <f t="shared" si="24"/>
        <v>0</v>
      </c>
    </row>
    <row r="1155" spans="1:9" x14ac:dyDescent="0.2">
      <c r="A1155" s="63" t="s">
        <v>785</v>
      </c>
      <c r="B1155" s="65" t="s">
        <v>2548</v>
      </c>
      <c r="D1155" s="65" t="s">
        <v>2549</v>
      </c>
      <c r="E1155" s="67">
        <v>1786.22</v>
      </c>
      <c r="F1155" s="67">
        <v>1786.24</v>
      </c>
      <c r="G1155" s="70">
        <v>13231.4</v>
      </c>
      <c r="I1155" s="70">
        <f t="shared" si="24"/>
        <v>13231.4</v>
      </c>
    </row>
    <row r="1156" spans="1:9" x14ac:dyDescent="0.2">
      <c r="A1156" s="79" t="s">
        <v>785</v>
      </c>
      <c r="B1156" s="81" t="s">
        <v>2550</v>
      </c>
      <c r="D1156" s="81" t="s">
        <v>864</v>
      </c>
      <c r="E1156" s="67"/>
      <c r="F1156" s="67"/>
      <c r="I1156" s="70">
        <f t="shared" si="24"/>
        <v>0</v>
      </c>
    </row>
    <row r="1157" spans="1:9" x14ac:dyDescent="0.2">
      <c r="A1157" s="64" t="s">
        <v>779</v>
      </c>
      <c r="B1157" s="77" t="s">
        <v>2551</v>
      </c>
      <c r="C1157" s="77"/>
      <c r="D1157" s="77" t="s">
        <v>817</v>
      </c>
      <c r="E1157" s="67"/>
      <c r="F1157" s="67"/>
      <c r="I1157" s="70">
        <f t="shared" si="24"/>
        <v>0</v>
      </c>
    </row>
    <row r="1158" spans="1:9" x14ac:dyDescent="0.2">
      <c r="A1158" s="63" t="s">
        <v>785</v>
      </c>
      <c r="B1158" s="65" t="s">
        <v>2552</v>
      </c>
      <c r="D1158" s="65" t="s">
        <v>45</v>
      </c>
      <c r="E1158" s="67">
        <v>63.18</v>
      </c>
      <c r="F1158" s="67">
        <v>63.18</v>
      </c>
      <c r="G1158" s="70">
        <v>468</v>
      </c>
      <c r="I1158" s="70">
        <f t="shared" si="24"/>
        <v>468</v>
      </c>
    </row>
    <row r="1159" spans="1:9" x14ac:dyDescent="0.2">
      <c r="A1159" s="64" t="s">
        <v>779</v>
      </c>
      <c r="B1159" s="77" t="s">
        <v>2553</v>
      </c>
      <c r="C1159" s="77"/>
      <c r="D1159" s="77" t="s">
        <v>817</v>
      </c>
      <c r="E1159" s="67"/>
      <c r="F1159" s="67"/>
      <c r="I1159" s="70">
        <f t="shared" si="24"/>
        <v>0</v>
      </c>
    </row>
    <row r="1160" spans="1:9" x14ac:dyDescent="0.2">
      <c r="A1160" s="63" t="s">
        <v>785</v>
      </c>
      <c r="B1160" s="65" t="s">
        <v>2554</v>
      </c>
      <c r="D1160" s="65" t="s">
        <v>2555</v>
      </c>
      <c r="E1160" s="67">
        <v>194.4</v>
      </c>
      <c r="F1160" s="67">
        <v>194.4</v>
      </c>
      <c r="G1160" s="70">
        <v>1440</v>
      </c>
      <c r="I1160" s="70">
        <f t="shared" si="24"/>
        <v>1440</v>
      </c>
    </row>
    <row r="1161" spans="1:9" x14ac:dyDescent="0.2">
      <c r="A1161" s="79" t="s">
        <v>1333</v>
      </c>
      <c r="B1161" s="80" t="s">
        <v>2556</v>
      </c>
      <c r="C1161" s="81"/>
      <c r="D1161" s="80" t="s">
        <v>2557</v>
      </c>
      <c r="E1161" s="67">
        <f>6139.98-3.65</f>
        <v>6136.33</v>
      </c>
      <c r="F1161" s="67">
        <v>6136.33</v>
      </c>
      <c r="G1161" s="70">
        <f>45288-27</f>
        <v>45261</v>
      </c>
      <c r="H1161" s="70">
        <v>130.5</v>
      </c>
      <c r="I1161" s="70">
        <f t="shared" si="24"/>
        <v>45391.5</v>
      </c>
    </row>
    <row r="1162" spans="1:9" x14ac:dyDescent="0.2">
      <c r="A1162" s="64" t="s">
        <v>779</v>
      </c>
      <c r="B1162" s="77" t="s">
        <v>2556</v>
      </c>
      <c r="C1162" s="78"/>
      <c r="D1162" s="77" t="s">
        <v>2557</v>
      </c>
      <c r="E1162" s="67">
        <v>3.65</v>
      </c>
      <c r="F1162" s="67">
        <v>3.65</v>
      </c>
      <c r="G1162" s="70">
        <v>27</v>
      </c>
      <c r="I1162" s="70">
        <f t="shared" si="24"/>
        <v>27</v>
      </c>
    </row>
    <row r="1163" spans="1:9" x14ac:dyDescent="0.2">
      <c r="A1163" s="64" t="s">
        <v>779</v>
      </c>
      <c r="B1163" s="77" t="s">
        <v>2558</v>
      </c>
      <c r="C1163" s="77"/>
      <c r="D1163" s="77" t="s">
        <v>822</v>
      </c>
      <c r="E1163" s="67"/>
      <c r="F1163" s="67"/>
      <c r="I1163" s="70">
        <f t="shared" si="24"/>
        <v>0</v>
      </c>
    </row>
    <row r="1164" spans="1:9" x14ac:dyDescent="0.2">
      <c r="A1164" s="64" t="s">
        <v>779</v>
      </c>
      <c r="B1164" s="77" t="s">
        <v>2559</v>
      </c>
      <c r="C1164" s="77"/>
      <c r="D1164" s="77" t="s">
        <v>2560</v>
      </c>
      <c r="E1164" s="67"/>
      <c r="F1164" s="67"/>
      <c r="I1164" s="70">
        <f t="shared" si="24"/>
        <v>0</v>
      </c>
    </row>
    <row r="1165" spans="1:9" x14ac:dyDescent="0.2">
      <c r="A1165" s="63" t="s">
        <v>785</v>
      </c>
      <c r="B1165" s="65" t="s">
        <v>2561</v>
      </c>
      <c r="D1165" s="65" t="s">
        <v>2562</v>
      </c>
      <c r="E1165" s="67">
        <v>382.73</v>
      </c>
      <c r="F1165" s="67">
        <v>382.73</v>
      </c>
      <c r="G1165" s="70">
        <v>2835</v>
      </c>
      <c r="I1165" s="70">
        <f t="shared" si="24"/>
        <v>2835</v>
      </c>
    </row>
    <row r="1166" spans="1:9" x14ac:dyDescent="0.2">
      <c r="A1166" s="64" t="s">
        <v>779</v>
      </c>
      <c r="B1166" s="77" t="s">
        <v>2563</v>
      </c>
      <c r="C1166" s="77"/>
      <c r="D1166" s="77" t="s">
        <v>2562</v>
      </c>
      <c r="E1166" s="67"/>
      <c r="F1166" s="67"/>
      <c r="I1166" s="70">
        <f t="shared" si="24"/>
        <v>0</v>
      </c>
    </row>
    <row r="1167" spans="1:9" x14ac:dyDescent="0.2">
      <c r="A1167" s="64" t="s">
        <v>779</v>
      </c>
      <c r="B1167" s="77" t="s">
        <v>2564</v>
      </c>
      <c r="C1167" s="77"/>
      <c r="D1167" s="77" t="s">
        <v>1439</v>
      </c>
      <c r="E1167" s="67"/>
      <c r="F1167" s="67"/>
      <c r="I1167" s="70">
        <f t="shared" si="24"/>
        <v>0</v>
      </c>
    </row>
    <row r="1168" spans="1:9" x14ac:dyDescent="0.2">
      <c r="A1168" s="79" t="s">
        <v>785</v>
      </c>
      <c r="B1168" s="80" t="s">
        <v>2565</v>
      </c>
      <c r="C1168" s="80"/>
      <c r="D1168" s="80" t="s">
        <v>864</v>
      </c>
      <c r="E1168" s="67">
        <v>692.55</v>
      </c>
      <c r="F1168" s="67">
        <v>692.55</v>
      </c>
      <c r="G1168" s="70">
        <v>5130</v>
      </c>
      <c r="I1168" s="70">
        <f t="shared" si="24"/>
        <v>5130</v>
      </c>
    </row>
    <row r="1169" spans="1:9" x14ac:dyDescent="0.2">
      <c r="A1169" s="64" t="s">
        <v>779</v>
      </c>
      <c r="B1169" s="77" t="s">
        <v>2566</v>
      </c>
      <c r="C1169" s="77"/>
      <c r="D1169" s="77" t="s">
        <v>864</v>
      </c>
      <c r="E1169" s="67"/>
      <c r="F1169" s="67"/>
      <c r="I1169" s="70">
        <f t="shared" si="24"/>
        <v>0</v>
      </c>
    </row>
    <row r="1170" spans="1:9" x14ac:dyDescent="0.2">
      <c r="A1170" s="79" t="s">
        <v>785</v>
      </c>
      <c r="B1170" s="80" t="s">
        <v>2567</v>
      </c>
      <c r="C1170" s="80"/>
      <c r="D1170" s="80" t="s">
        <v>2568</v>
      </c>
      <c r="E1170" s="67">
        <v>86.89</v>
      </c>
      <c r="F1170" s="67">
        <v>86.89</v>
      </c>
      <c r="G1170" s="70">
        <v>643.6</v>
      </c>
      <c r="I1170" s="70">
        <f t="shared" si="24"/>
        <v>643.6</v>
      </c>
    </row>
    <row r="1171" spans="1:9" x14ac:dyDescent="0.2">
      <c r="A1171" s="64" t="s">
        <v>779</v>
      </c>
      <c r="B1171" s="77" t="s">
        <v>2569</v>
      </c>
      <c r="C1171" s="78"/>
      <c r="D1171" s="78" t="s">
        <v>1652</v>
      </c>
      <c r="E1171" s="67">
        <v>4.25</v>
      </c>
      <c r="F1171" s="67">
        <v>4.25</v>
      </c>
      <c r="G1171" s="70">
        <v>31.5</v>
      </c>
      <c r="I1171" s="70">
        <f t="shared" si="24"/>
        <v>31.5</v>
      </c>
    </row>
    <row r="1172" spans="1:9" x14ac:dyDescent="0.2">
      <c r="A1172" s="79" t="s">
        <v>785</v>
      </c>
      <c r="B1172" s="80" t="s">
        <v>2570</v>
      </c>
      <c r="C1172" s="81" t="s">
        <v>2571</v>
      </c>
      <c r="D1172" s="81" t="s">
        <v>2572</v>
      </c>
      <c r="E1172" s="67"/>
      <c r="F1172" s="67"/>
      <c r="I1172" s="70">
        <f t="shared" si="24"/>
        <v>0</v>
      </c>
    </row>
    <row r="1173" spans="1:9" x14ac:dyDescent="0.2">
      <c r="A1173" s="79" t="s">
        <v>785</v>
      </c>
      <c r="B1173" s="80" t="s">
        <v>2573</v>
      </c>
      <c r="C1173" s="81"/>
      <c r="D1173" s="81" t="s">
        <v>791</v>
      </c>
      <c r="E1173" s="67">
        <v>224.78</v>
      </c>
      <c r="F1173" s="67">
        <v>224.78</v>
      </c>
      <c r="G1173" s="70">
        <v>1665</v>
      </c>
      <c r="I1173" s="70">
        <f t="shared" si="24"/>
        <v>1665</v>
      </c>
    </row>
    <row r="1174" spans="1:9" x14ac:dyDescent="0.2">
      <c r="A1174" s="64" t="s">
        <v>779</v>
      </c>
      <c r="B1174" s="77" t="s">
        <v>2574</v>
      </c>
      <c r="C1174" s="78"/>
      <c r="D1174" s="78" t="s">
        <v>791</v>
      </c>
      <c r="E1174" s="67"/>
      <c r="F1174" s="67"/>
      <c r="I1174" s="70">
        <f t="shared" si="24"/>
        <v>0</v>
      </c>
    </row>
    <row r="1175" spans="1:9" x14ac:dyDescent="0.2">
      <c r="A1175" s="64" t="s">
        <v>779</v>
      </c>
      <c r="B1175" s="77" t="s">
        <v>2575</v>
      </c>
      <c r="C1175" s="78"/>
      <c r="D1175" s="78" t="s">
        <v>2576</v>
      </c>
      <c r="E1175" s="67"/>
      <c r="F1175" s="67"/>
      <c r="I1175" s="70">
        <f t="shared" si="24"/>
        <v>0</v>
      </c>
    </row>
    <row r="1176" spans="1:9" x14ac:dyDescent="0.2">
      <c r="A1176" s="63" t="s">
        <v>785</v>
      </c>
      <c r="B1176" s="65" t="s">
        <v>2577</v>
      </c>
      <c r="D1176" s="65" t="s">
        <v>2055</v>
      </c>
      <c r="E1176" s="67">
        <v>17.68</v>
      </c>
      <c r="F1176" s="67">
        <v>22.01</v>
      </c>
      <c r="G1176" s="70">
        <v>63</v>
      </c>
      <c r="H1176" s="70">
        <v>67.5</v>
      </c>
      <c r="I1176" s="70">
        <f t="shared" si="24"/>
        <v>130.5</v>
      </c>
    </row>
    <row r="1177" spans="1:9" x14ac:dyDescent="0.2">
      <c r="A1177" s="64" t="s">
        <v>779</v>
      </c>
      <c r="B1177" s="77" t="s">
        <v>2578</v>
      </c>
      <c r="D1177" s="78" t="s">
        <v>791</v>
      </c>
      <c r="E1177" s="67"/>
      <c r="F1177" s="67"/>
      <c r="I1177" s="70">
        <f t="shared" si="24"/>
        <v>0</v>
      </c>
    </row>
    <row r="1178" spans="1:9" x14ac:dyDescent="0.2">
      <c r="A1178" s="79" t="s">
        <v>785</v>
      </c>
      <c r="B1178" s="80" t="s">
        <v>2579</v>
      </c>
      <c r="C1178" s="81"/>
      <c r="D1178" s="81" t="s">
        <v>2147</v>
      </c>
      <c r="E1178" s="67">
        <v>0</v>
      </c>
      <c r="F1178" s="67">
        <v>0</v>
      </c>
      <c r="G1178" s="70">
        <v>0</v>
      </c>
      <c r="I1178" s="70">
        <f t="shared" si="24"/>
        <v>0</v>
      </c>
    </row>
    <row r="1179" spans="1:9" x14ac:dyDescent="0.2">
      <c r="A1179" s="84" t="s">
        <v>785</v>
      </c>
      <c r="B1179" s="85" t="s">
        <v>2580</v>
      </c>
      <c r="C1179" s="81"/>
      <c r="D1179" s="81" t="s">
        <v>2581</v>
      </c>
      <c r="E1179" s="67">
        <v>0</v>
      </c>
      <c r="F1179" s="67">
        <v>0</v>
      </c>
      <c r="G1179" s="70">
        <v>0</v>
      </c>
      <c r="I1179" s="70">
        <f t="shared" si="24"/>
        <v>0</v>
      </c>
    </row>
    <row r="1180" spans="1:9" x14ac:dyDescent="0.2">
      <c r="A1180" s="82" t="s">
        <v>779</v>
      </c>
      <c r="B1180" s="83" t="s">
        <v>2582</v>
      </c>
      <c r="C1180" s="80" t="s">
        <v>2583</v>
      </c>
      <c r="D1180" s="77" t="s">
        <v>2581</v>
      </c>
      <c r="E1180" s="67"/>
      <c r="F1180" s="67"/>
      <c r="I1180" s="70">
        <f t="shared" si="24"/>
        <v>0</v>
      </c>
    </row>
    <row r="1181" spans="1:9" x14ac:dyDescent="0.2">
      <c r="A1181" s="79" t="s">
        <v>785</v>
      </c>
      <c r="B1181" s="80" t="s">
        <v>2584</v>
      </c>
      <c r="C1181" s="80"/>
      <c r="D1181" s="80" t="s">
        <v>2585</v>
      </c>
      <c r="E1181" s="67">
        <v>0</v>
      </c>
      <c r="F1181" s="67">
        <v>0</v>
      </c>
      <c r="G1181" s="70">
        <v>0</v>
      </c>
      <c r="I1181" s="70">
        <f t="shared" si="24"/>
        <v>0</v>
      </c>
    </row>
    <row r="1182" spans="1:9" x14ac:dyDescent="0.2">
      <c r="A1182" s="63" t="s">
        <v>785</v>
      </c>
      <c r="B1182" s="65" t="s">
        <v>408</v>
      </c>
      <c r="D1182" s="65" t="s">
        <v>2586</v>
      </c>
      <c r="E1182" s="67">
        <f>8190+214.2</f>
        <v>8404.2000000000007</v>
      </c>
      <c r="F1182" s="67">
        <v>8404.2000000000007</v>
      </c>
      <c r="G1182" s="70">
        <v>60666.67</v>
      </c>
      <c r="H1182" s="70">
        <v>1071</v>
      </c>
      <c r="I1182" s="70">
        <f t="shared" si="24"/>
        <v>61737.67</v>
      </c>
    </row>
    <row r="1183" spans="1:9" x14ac:dyDescent="0.2">
      <c r="A1183" s="63" t="s">
        <v>782</v>
      </c>
      <c r="B1183" s="65" t="s">
        <v>2587</v>
      </c>
      <c r="D1183" s="65" t="s">
        <v>2588</v>
      </c>
      <c r="E1183" s="67"/>
      <c r="F1183" s="67"/>
      <c r="I1183" s="70">
        <f t="shared" si="24"/>
        <v>0</v>
      </c>
    </row>
    <row r="1184" spans="1:9" x14ac:dyDescent="0.2">
      <c r="A1184" s="63" t="s">
        <v>785</v>
      </c>
      <c r="B1184" s="65" t="s">
        <v>2589</v>
      </c>
      <c r="D1184" s="65" t="s">
        <v>2590</v>
      </c>
      <c r="E1184" s="67">
        <v>72.09</v>
      </c>
      <c r="F1184" s="67">
        <v>72.09</v>
      </c>
      <c r="G1184" s="70">
        <v>534</v>
      </c>
      <c r="I1184" s="70">
        <f t="shared" si="24"/>
        <v>534</v>
      </c>
    </row>
    <row r="1185" spans="1:9" x14ac:dyDescent="0.2">
      <c r="A1185" s="63" t="s">
        <v>782</v>
      </c>
      <c r="B1185" s="65" t="s">
        <v>413</v>
      </c>
      <c r="D1185" s="65" t="s">
        <v>414</v>
      </c>
      <c r="E1185" s="67">
        <v>0</v>
      </c>
      <c r="F1185" s="67">
        <v>0</v>
      </c>
      <c r="G1185" s="70">
        <v>0</v>
      </c>
      <c r="I1185" s="70">
        <f t="shared" si="24"/>
        <v>0</v>
      </c>
    </row>
    <row r="1186" spans="1:9" x14ac:dyDescent="0.2">
      <c r="A1186" s="63" t="s">
        <v>785</v>
      </c>
      <c r="B1186" s="65" t="s">
        <v>417</v>
      </c>
      <c r="D1186" s="65" t="s">
        <v>418</v>
      </c>
      <c r="E1186" s="67"/>
      <c r="F1186" s="67"/>
      <c r="I1186" s="70">
        <f t="shared" si="24"/>
        <v>0</v>
      </c>
    </row>
    <row r="1187" spans="1:9" x14ac:dyDescent="0.2">
      <c r="A1187" s="63" t="s">
        <v>785</v>
      </c>
      <c r="B1187" s="65" t="s">
        <v>2591</v>
      </c>
      <c r="D1187" s="65" t="s">
        <v>1292</v>
      </c>
      <c r="E1187" s="67">
        <v>119.07</v>
      </c>
      <c r="F1187" s="67">
        <v>119.07</v>
      </c>
      <c r="G1187" s="70">
        <v>882</v>
      </c>
      <c r="I1187" s="70">
        <f t="shared" si="24"/>
        <v>882</v>
      </c>
    </row>
    <row r="1188" spans="1:9" x14ac:dyDescent="0.2">
      <c r="A1188" s="64" t="s">
        <v>779</v>
      </c>
      <c r="B1188" s="78" t="s">
        <v>2592</v>
      </c>
      <c r="C1188" s="65" t="s">
        <v>2593</v>
      </c>
      <c r="D1188" s="65" t="s">
        <v>2594</v>
      </c>
      <c r="E1188" s="67"/>
      <c r="F1188" s="67"/>
      <c r="I1188" s="70">
        <f t="shared" si="24"/>
        <v>0</v>
      </c>
    </row>
    <row r="1189" spans="1:9" x14ac:dyDescent="0.2">
      <c r="A1189" s="79" t="s">
        <v>782</v>
      </c>
      <c r="B1189" s="81" t="s">
        <v>2595</v>
      </c>
      <c r="C1189" s="81"/>
      <c r="D1189" s="81" t="s">
        <v>2596</v>
      </c>
      <c r="E1189" s="67">
        <v>0</v>
      </c>
      <c r="F1189" s="67">
        <v>0</v>
      </c>
      <c r="G1189" s="70">
        <v>0</v>
      </c>
      <c r="I1189" s="70">
        <f t="shared" si="24"/>
        <v>0</v>
      </c>
    </row>
    <row r="1190" spans="1:9" x14ac:dyDescent="0.2">
      <c r="A1190" s="79" t="s">
        <v>785</v>
      </c>
      <c r="B1190" s="81" t="s">
        <v>2597</v>
      </c>
      <c r="C1190" s="81"/>
      <c r="D1190" s="81" t="s">
        <v>258</v>
      </c>
      <c r="E1190" s="67">
        <v>0</v>
      </c>
      <c r="F1190" s="67">
        <v>0</v>
      </c>
      <c r="G1190" s="70">
        <v>0</v>
      </c>
      <c r="I1190" s="70">
        <f t="shared" si="24"/>
        <v>0</v>
      </c>
    </row>
    <row r="1191" spans="1:9" x14ac:dyDescent="0.2">
      <c r="A1191" s="86" t="s">
        <v>779</v>
      </c>
      <c r="B1191" s="87" t="s">
        <v>2598</v>
      </c>
      <c r="C1191" s="87"/>
      <c r="D1191" s="87" t="s">
        <v>258</v>
      </c>
      <c r="E1191" s="67"/>
      <c r="F1191" s="67"/>
      <c r="I1191" s="70">
        <f t="shared" si="24"/>
        <v>0</v>
      </c>
    </row>
    <row r="1192" spans="1:9" x14ac:dyDescent="0.2">
      <c r="A1192" s="93" t="s">
        <v>785</v>
      </c>
      <c r="B1192" s="88" t="s">
        <v>2599</v>
      </c>
      <c r="C1192" s="88"/>
      <c r="D1192" s="88" t="s">
        <v>791</v>
      </c>
      <c r="E1192" s="67"/>
      <c r="F1192" s="67"/>
      <c r="I1192" s="70">
        <f t="shared" si="24"/>
        <v>0</v>
      </c>
    </row>
    <row r="1193" spans="1:9" x14ac:dyDescent="0.2">
      <c r="A1193" s="101" t="s">
        <v>785</v>
      </c>
      <c r="B1193" s="125" t="s">
        <v>2600</v>
      </c>
      <c r="C1193" s="125"/>
      <c r="D1193" s="125" t="s">
        <v>2601</v>
      </c>
      <c r="E1193" s="67">
        <v>1021.21</v>
      </c>
      <c r="F1193" s="67">
        <v>1021.21</v>
      </c>
      <c r="G1193" s="70">
        <v>7564.5</v>
      </c>
      <c r="I1193" s="70">
        <f t="shared" si="24"/>
        <v>7564.5</v>
      </c>
    </row>
    <row r="1194" spans="1:9" x14ac:dyDescent="0.2">
      <c r="A1194" s="86" t="s">
        <v>779</v>
      </c>
      <c r="B1194" s="87" t="s">
        <v>2602</v>
      </c>
      <c r="C1194" s="87"/>
      <c r="D1194" s="87" t="s">
        <v>864</v>
      </c>
      <c r="E1194" s="67"/>
      <c r="F1194" s="67"/>
      <c r="I1194" s="70">
        <f t="shared" si="24"/>
        <v>0</v>
      </c>
    </row>
    <row r="1195" spans="1:9" x14ac:dyDescent="0.2">
      <c r="A1195" s="64" t="s">
        <v>779</v>
      </c>
      <c r="B1195" s="77" t="s">
        <v>2603</v>
      </c>
      <c r="C1195" s="80" t="s">
        <v>2604</v>
      </c>
      <c r="D1195" s="87" t="s">
        <v>1652</v>
      </c>
      <c r="E1195" s="67">
        <v>153.5</v>
      </c>
      <c r="F1195" s="67">
        <v>153.5</v>
      </c>
      <c r="G1195" s="70">
        <v>1137</v>
      </c>
      <c r="I1195" s="70">
        <f t="shared" si="24"/>
        <v>1137</v>
      </c>
    </row>
    <row r="1196" spans="1:9" x14ac:dyDescent="0.2">
      <c r="A1196" s="64" t="s">
        <v>779</v>
      </c>
      <c r="B1196" s="77" t="s">
        <v>2605</v>
      </c>
      <c r="C1196" s="80" t="s">
        <v>2606</v>
      </c>
      <c r="D1196" s="87" t="s">
        <v>2607</v>
      </c>
      <c r="E1196" s="67">
        <v>0</v>
      </c>
      <c r="F1196" s="67">
        <v>0</v>
      </c>
      <c r="G1196" s="70">
        <v>0</v>
      </c>
      <c r="I1196" s="70">
        <f t="shared" si="24"/>
        <v>0</v>
      </c>
    </row>
    <row r="1197" spans="1:9" x14ac:dyDescent="0.2">
      <c r="A1197" s="79" t="s">
        <v>785</v>
      </c>
      <c r="B1197" s="80" t="s">
        <v>2608</v>
      </c>
      <c r="C1197" s="80"/>
      <c r="D1197" s="88" t="s">
        <v>2609</v>
      </c>
      <c r="E1197" s="67">
        <v>0</v>
      </c>
      <c r="F1197" s="67">
        <v>0</v>
      </c>
      <c r="G1197" s="70">
        <v>0</v>
      </c>
      <c r="I1197" s="70">
        <f t="shared" si="24"/>
        <v>0</v>
      </c>
    </row>
    <row r="1198" spans="1:9" x14ac:dyDescent="0.2">
      <c r="A1198" s="131" t="s">
        <v>785</v>
      </c>
      <c r="B1198" s="132" t="s">
        <v>2610</v>
      </c>
      <c r="C1198" s="80"/>
      <c r="D1198" s="88" t="s">
        <v>2611</v>
      </c>
      <c r="E1198" s="67">
        <v>8260.2999999999993</v>
      </c>
      <c r="F1198" s="67">
        <v>8260.2999999999993</v>
      </c>
      <c r="G1198" s="70">
        <v>61187.4</v>
      </c>
      <c r="I1198" s="70">
        <f t="shared" si="24"/>
        <v>61187.4</v>
      </c>
    </row>
    <row r="1199" spans="1:9" x14ac:dyDescent="0.2">
      <c r="A1199" s="101" t="s">
        <v>785</v>
      </c>
      <c r="B1199" s="125" t="s">
        <v>2612</v>
      </c>
      <c r="C1199" s="125" t="s">
        <v>2613</v>
      </c>
      <c r="D1199" s="125" t="s">
        <v>2614</v>
      </c>
      <c r="E1199" s="67">
        <v>7990.92</v>
      </c>
      <c r="F1199" s="67">
        <v>7990.92</v>
      </c>
      <c r="G1199" s="70">
        <v>57672</v>
      </c>
      <c r="H1199" s="70">
        <v>1026</v>
      </c>
      <c r="I1199" s="70">
        <f t="shared" si="24"/>
        <v>58698</v>
      </c>
    </row>
    <row r="1200" spans="1:9" x14ac:dyDescent="0.2">
      <c r="A1200" s="86" t="s">
        <v>779</v>
      </c>
      <c r="B1200" s="87" t="s">
        <v>2615</v>
      </c>
      <c r="C1200" s="87"/>
      <c r="D1200" s="87" t="s">
        <v>2616</v>
      </c>
      <c r="E1200" s="67"/>
      <c r="F1200" s="67"/>
      <c r="I1200" s="70">
        <f t="shared" si="24"/>
        <v>0</v>
      </c>
    </row>
    <row r="1201" spans="1:9" x14ac:dyDescent="0.2">
      <c r="A1201" s="93" t="s">
        <v>785</v>
      </c>
      <c r="B1201" s="88" t="s">
        <v>2617</v>
      </c>
      <c r="C1201" s="88" t="s">
        <v>2618</v>
      </c>
      <c r="D1201" s="88" t="s">
        <v>2619</v>
      </c>
      <c r="E1201" s="67">
        <v>34.020000000000003</v>
      </c>
      <c r="F1201" s="67">
        <v>34.020000000000003</v>
      </c>
      <c r="G1201" s="70">
        <v>252</v>
      </c>
      <c r="I1201" s="70">
        <f t="shared" si="24"/>
        <v>252</v>
      </c>
    </row>
    <row r="1202" spans="1:9" x14ac:dyDescent="0.2">
      <c r="A1202" s="101" t="s">
        <v>785</v>
      </c>
      <c r="B1202" s="125" t="s">
        <v>2620</v>
      </c>
      <c r="C1202" s="125"/>
      <c r="D1202" s="125" t="s">
        <v>45</v>
      </c>
      <c r="E1202" s="67">
        <v>385.15</v>
      </c>
      <c r="F1202" s="67">
        <v>385.16</v>
      </c>
      <c r="G1202" s="70">
        <v>2853</v>
      </c>
      <c r="I1202" s="70">
        <f t="shared" si="24"/>
        <v>2853</v>
      </c>
    </row>
    <row r="1203" spans="1:9" x14ac:dyDescent="0.2">
      <c r="A1203" s="93" t="s">
        <v>785</v>
      </c>
      <c r="B1203" s="129" t="s">
        <v>2621</v>
      </c>
      <c r="C1203" s="125"/>
      <c r="D1203" s="129" t="s">
        <v>1267</v>
      </c>
      <c r="E1203" s="67"/>
      <c r="F1203" s="67"/>
      <c r="I1203" s="70">
        <f t="shared" si="24"/>
        <v>0</v>
      </c>
    </row>
    <row r="1204" spans="1:9" x14ac:dyDescent="0.2">
      <c r="A1204" s="86" t="s">
        <v>779</v>
      </c>
      <c r="B1204" s="87" t="s">
        <v>2621</v>
      </c>
      <c r="C1204" s="87"/>
      <c r="D1204" s="87" t="s">
        <v>1267</v>
      </c>
      <c r="E1204" s="67"/>
      <c r="F1204" s="67"/>
      <c r="I1204" s="70">
        <f t="shared" si="24"/>
        <v>0</v>
      </c>
    </row>
    <row r="1205" spans="1:9" x14ac:dyDescent="0.2">
      <c r="A1205" s="101" t="s">
        <v>785</v>
      </c>
      <c r="B1205" s="125" t="s">
        <v>2622</v>
      </c>
      <c r="C1205" s="125"/>
      <c r="D1205" s="125" t="s">
        <v>2623</v>
      </c>
      <c r="E1205" s="67">
        <v>0</v>
      </c>
      <c r="F1205" s="67">
        <v>0</v>
      </c>
      <c r="G1205" s="70">
        <v>0</v>
      </c>
      <c r="I1205" s="70">
        <f t="shared" si="24"/>
        <v>0</v>
      </c>
    </row>
    <row r="1206" spans="1:9" x14ac:dyDescent="0.2">
      <c r="A1206" s="86" t="s">
        <v>779</v>
      </c>
      <c r="B1206" s="87" t="s">
        <v>2624</v>
      </c>
      <c r="C1206" s="87"/>
      <c r="D1206" s="87" t="s">
        <v>258</v>
      </c>
      <c r="E1206" s="67"/>
      <c r="F1206" s="67"/>
      <c r="I1206" s="70">
        <f t="shared" si="24"/>
        <v>0</v>
      </c>
    </row>
    <row r="1207" spans="1:9" x14ac:dyDescent="0.2">
      <c r="A1207" s="101" t="s">
        <v>785</v>
      </c>
      <c r="B1207" s="125" t="s">
        <v>2625</v>
      </c>
      <c r="C1207" s="125"/>
      <c r="D1207" s="125" t="s">
        <v>2626</v>
      </c>
      <c r="E1207" s="67">
        <v>1218.04</v>
      </c>
      <c r="F1207" s="67">
        <v>1218.04</v>
      </c>
      <c r="G1207" s="70">
        <v>9022.5</v>
      </c>
      <c r="I1207" s="70">
        <f t="shared" si="24"/>
        <v>9022.5</v>
      </c>
    </row>
    <row r="1208" spans="1:9" x14ac:dyDescent="0.2">
      <c r="A1208" s="101" t="s">
        <v>785</v>
      </c>
      <c r="B1208" s="125" t="s">
        <v>2627</v>
      </c>
      <c r="C1208" s="125"/>
      <c r="D1208" s="125" t="s">
        <v>2628</v>
      </c>
      <c r="E1208" s="67">
        <v>17.010000000000002</v>
      </c>
      <c r="F1208" s="67">
        <v>17.010000000000002</v>
      </c>
      <c r="G1208" s="70">
        <v>126</v>
      </c>
      <c r="I1208" s="70">
        <f t="shared" si="24"/>
        <v>126</v>
      </c>
    </row>
    <row r="1209" spans="1:9" x14ac:dyDescent="0.2">
      <c r="A1209" s="93" t="s">
        <v>785</v>
      </c>
      <c r="B1209" s="127" t="s">
        <v>2629</v>
      </c>
      <c r="C1209" s="125"/>
      <c r="D1209" s="127" t="s">
        <v>986</v>
      </c>
      <c r="E1209" s="67">
        <v>0</v>
      </c>
      <c r="F1209" s="67">
        <v>0</v>
      </c>
      <c r="G1209" s="70">
        <v>0</v>
      </c>
      <c r="I1209" s="70">
        <f t="shared" si="24"/>
        <v>0</v>
      </c>
    </row>
    <row r="1210" spans="1:9" x14ac:dyDescent="0.2">
      <c r="A1210" s="92" t="s">
        <v>779</v>
      </c>
      <c r="B1210" s="133" t="s">
        <v>2630</v>
      </c>
      <c r="C1210" s="133"/>
      <c r="D1210" s="133" t="s">
        <v>1263</v>
      </c>
      <c r="E1210" s="67"/>
      <c r="F1210" s="67"/>
      <c r="I1210" s="70">
        <f t="shared" si="24"/>
        <v>0</v>
      </c>
    </row>
    <row r="1211" spans="1:9" x14ac:dyDescent="0.2">
      <c r="A1211" s="101" t="s">
        <v>782</v>
      </c>
      <c r="B1211" s="125" t="s">
        <v>2631</v>
      </c>
      <c r="C1211" s="125"/>
      <c r="D1211" s="125" t="s">
        <v>2632</v>
      </c>
      <c r="E1211" s="67">
        <v>0</v>
      </c>
      <c r="F1211" s="67">
        <v>0</v>
      </c>
      <c r="G1211" s="70">
        <v>0</v>
      </c>
      <c r="I1211" s="70">
        <f t="shared" si="24"/>
        <v>0</v>
      </c>
    </row>
    <row r="1212" spans="1:9" x14ac:dyDescent="0.2">
      <c r="A1212" s="86" t="s">
        <v>779</v>
      </c>
      <c r="B1212" s="87" t="s">
        <v>2633</v>
      </c>
      <c r="C1212" s="128"/>
      <c r="D1212" s="87" t="s">
        <v>2632</v>
      </c>
      <c r="E1212" s="67"/>
      <c r="F1212" s="67"/>
      <c r="I1212" s="70">
        <f t="shared" si="24"/>
        <v>0</v>
      </c>
    </row>
    <row r="1213" spans="1:9" x14ac:dyDescent="0.2">
      <c r="A1213" s="93" t="s">
        <v>782</v>
      </c>
      <c r="B1213" s="88" t="s">
        <v>2634</v>
      </c>
      <c r="C1213" s="129"/>
      <c r="D1213" s="88" t="s">
        <v>2632</v>
      </c>
      <c r="E1213" s="67">
        <v>0</v>
      </c>
      <c r="F1213" s="67">
        <v>0</v>
      </c>
      <c r="G1213" s="70">
        <v>0</v>
      </c>
      <c r="I1213" s="70">
        <f t="shared" si="24"/>
        <v>0</v>
      </c>
    </row>
    <row r="1214" spans="1:9" x14ac:dyDescent="0.2">
      <c r="A1214" s="118" t="s">
        <v>785</v>
      </c>
      <c r="B1214" s="91" t="s">
        <v>2635</v>
      </c>
      <c r="C1214" s="89" t="s">
        <v>2636</v>
      </c>
      <c r="D1214" s="119" t="s">
        <v>258</v>
      </c>
      <c r="E1214" s="67">
        <v>374.22</v>
      </c>
      <c r="F1214" s="67">
        <v>374.22</v>
      </c>
      <c r="G1214" s="70">
        <v>2772</v>
      </c>
      <c r="I1214" s="70">
        <f t="shared" si="24"/>
        <v>2772</v>
      </c>
    </row>
    <row r="1215" spans="1:9" x14ac:dyDescent="0.2">
      <c r="A1215" s="92" t="s">
        <v>779</v>
      </c>
      <c r="B1215" s="87" t="s">
        <v>2637</v>
      </c>
      <c r="C1215" s="88" t="s">
        <v>2636</v>
      </c>
      <c r="D1215" s="87" t="s">
        <v>258</v>
      </c>
      <c r="E1215" s="67">
        <v>0.3</v>
      </c>
      <c r="F1215" s="67">
        <v>0.3</v>
      </c>
      <c r="G1215" s="70">
        <v>2.25</v>
      </c>
      <c r="I1215" s="70">
        <f t="shared" si="24"/>
        <v>2.25</v>
      </c>
    </row>
    <row r="1216" spans="1:9" x14ac:dyDescent="0.2">
      <c r="A1216" s="118" t="s">
        <v>785</v>
      </c>
      <c r="B1216" s="123" t="s">
        <v>2638</v>
      </c>
      <c r="C1216" s="65" t="s">
        <v>2639</v>
      </c>
      <c r="D1216" s="125" t="s">
        <v>1011</v>
      </c>
      <c r="E1216" s="67">
        <v>1117.8</v>
      </c>
      <c r="F1216" s="67">
        <v>1117.8</v>
      </c>
      <c r="G1216" s="70">
        <v>8280</v>
      </c>
      <c r="I1216" s="70">
        <f t="shared" ref="I1216:I1230" si="25">SUM(G1216:H1216)</f>
        <v>8280</v>
      </c>
    </row>
    <row r="1217" spans="1:9" x14ac:dyDescent="0.2">
      <c r="A1217" s="101" t="s">
        <v>785</v>
      </c>
      <c r="B1217" s="65" t="s">
        <v>2640</v>
      </c>
      <c r="D1217" s="125" t="s">
        <v>983</v>
      </c>
      <c r="E1217" s="67">
        <v>22.5</v>
      </c>
      <c r="F1217" s="67">
        <v>22.5</v>
      </c>
      <c r="H1217" s="70">
        <v>112.5</v>
      </c>
      <c r="I1217" s="70">
        <f t="shared" si="25"/>
        <v>112.5</v>
      </c>
    </row>
    <row r="1218" spans="1:9" x14ac:dyDescent="0.2">
      <c r="A1218" s="93" t="s">
        <v>785</v>
      </c>
      <c r="B1218" s="81" t="s">
        <v>2641</v>
      </c>
      <c r="D1218" s="127" t="s">
        <v>1011</v>
      </c>
      <c r="E1218" s="67">
        <v>516.84</v>
      </c>
      <c r="F1218" s="67">
        <v>547.15</v>
      </c>
      <c r="G1218" s="70">
        <v>4052.98</v>
      </c>
      <c r="I1218" s="70">
        <f t="shared" si="25"/>
        <v>4052.98</v>
      </c>
    </row>
    <row r="1219" spans="1:9" x14ac:dyDescent="0.2">
      <c r="A1219" s="93" t="s">
        <v>785</v>
      </c>
      <c r="B1219" s="81" t="s">
        <v>2642</v>
      </c>
      <c r="D1219" s="127" t="s">
        <v>1263</v>
      </c>
      <c r="E1219" s="67">
        <v>0</v>
      </c>
      <c r="F1219" s="67">
        <v>0</v>
      </c>
      <c r="G1219" s="70">
        <v>0</v>
      </c>
      <c r="I1219" s="70">
        <f t="shared" si="25"/>
        <v>0</v>
      </c>
    </row>
    <row r="1220" spans="1:9" x14ac:dyDescent="0.2">
      <c r="A1220" s="109" t="s">
        <v>785</v>
      </c>
      <c r="B1220" s="134" t="s">
        <v>2643</v>
      </c>
      <c r="D1220" s="127" t="s">
        <v>791</v>
      </c>
      <c r="E1220" s="67">
        <v>0</v>
      </c>
      <c r="F1220" s="67">
        <v>0</v>
      </c>
      <c r="G1220" s="70">
        <v>0</v>
      </c>
      <c r="I1220" s="70">
        <f t="shared" si="25"/>
        <v>0</v>
      </c>
    </row>
    <row r="1221" spans="1:9" x14ac:dyDescent="0.2">
      <c r="A1221" s="101" t="s">
        <v>785</v>
      </c>
      <c r="B1221" s="65" t="s">
        <v>2644</v>
      </c>
      <c r="D1221" s="125" t="s">
        <v>1011</v>
      </c>
      <c r="E1221" s="67">
        <v>0</v>
      </c>
      <c r="F1221" s="67">
        <v>0</v>
      </c>
      <c r="G1221" s="70">
        <v>0</v>
      </c>
      <c r="I1221" s="70">
        <f t="shared" si="25"/>
        <v>0</v>
      </c>
    </row>
    <row r="1222" spans="1:9" x14ac:dyDescent="0.2">
      <c r="A1222" s="63" t="s">
        <v>785</v>
      </c>
      <c r="B1222" s="123" t="s">
        <v>2645</v>
      </c>
      <c r="D1222" s="125" t="s">
        <v>1263</v>
      </c>
      <c r="E1222" s="67">
        <v>17.010000000000002</v>
      </c>
      <c r="F1222" s="67">
        <v>17.010000000000002</v>
      </c>
      <c r="G1222" s="70">
        <v>126</v>
      </c>
      <c r="I1222" s="70">
        <f t="shared" si="25"/>
        <v>126</v>
      </c>
    </row>
    <row r="1223" spans="1:9" x14ac:dyDescent="0.2">
      <c r="A1223" s="64" t="s">
        <v>779</v>
      </c>
      <c r="B1223" s="83" t="s">
        <v>2646</v>
      </c>
      <c r="C1223" s="77"/>
      <c r="D1223" s="87" t="s">
        <v>1263</v>
      </c>
      <c r="E1223" s="67"/>
      <c r="F1223" s="67"/>
      <c r="I1223" s="70">
        <f t="shared" si="25"/>
        <v>0</v>
      </c>
    </row>
    <row r="1224" spans="1:9" x14ac:dyDescent="0.2">
      <c r="A1224" s="64" t="s">
        <v>779</v>
      </c>
      <c r="B1224" s="77" t="s">
        <v>2647</v>
      </c>
      <c r="C1224" s="77"/>
      <c r="D1224" s="87" t="s">
        <v>2648</v>
      </c>
      <c r="E1224" s="67"/>
      <c r="F1224" s="67"/>
      <c r="I1224" s="70">
        <f t="shared" si="25"/>
        <v>0</v>
      </c>
    </row>
    <row r="1225" spans="1:9" x14ac:dyDescent="0.2">
      <c r="A1225" s="79" t="s">
        <v>782</v>
      </c>
      <c r="B1225" s="80" t="s">
        <v>2649</v>
      </c>
      <c r="C1225" s="80"/>
      <c r="D1225" s="88" t="s">
        <v>2650</v>
      </c>
      <c r="E1225" s="67">
        <v>17.11</v>
      </c>
      <c r="F1225" s="67">
        <v>17.11</v>
      </c>
      <c r="G1225" s="70">
        <v>126.75</v>
      </c>
      <c r="I1225" s="70">
        <f t="shared" si="25"/>
        <v>126.75</v>
      </c>
    </row>
    <row r="1226" spans="1:9" x14ac:dyDescent="0.2">
      <c r="A1226" s="79" t="s">
        <v>785</v>
      </c>
      <c r="B1226" s="80" t="s">
        <v>2651</v>
      </c>
      <c r="C1226" s="80"/>
      <c r="D1226" s="88" t="s">
        <v>2652</v>
      </c>
      <c r="E1226" s="67"/>
      <c r="F1226" s="67"/>
      <c r="I1226" s="70">
        <f t="shared" si="25"/>
        <v>0</v>
      </c>
    </row>
    <row r="1227" spans="1:9" x14ac:dyDescent="0.2">
      <c r="A1227" s="79" t="s">
        <v>785</v>
      </c>
      <c r="B1227" s="80" t="s">
        <v>2653</v>
      </c>
      <c r="C1227" s="80"/>
      <c r="D1227" s="88" t="s">
        <v>2654</v>
      </c>
      <c r="E1227" s="67">
        <v>0</v>
      </c>
      <c r="F1227" s="67">
        <v>0</v>
      </c>
      <c r="G1227" s="70">
        <v>0</v>
      </c>
      <c r="I1227" s="70">
        <f t="shared" si="25"/>
        <v>0</v>
      </c>
    </row>
    <row r="1228" spans="1:9" x14ac:dyDescent="0.2">
      <c r="A1228" s="79" t="s">
        <v>782</v>
      </c>
      <c r="B1228" s="80" t="s">
        <v>2655</v>
      </c>
      <c r="C1228" s="80"/>
      <c r="D1228" s="88" t="s">
        <v>2656</v>
      </c>
      <c r="E1228" s="67">
        <v>94.37</v>
      </c>
      <c r="F1228" s="67">
        <v>94.37</v>
      </c>
      <c r="G1228" s="70">
        <v>699.05</v>
      </c>
      <c r="I1228" s="70">
        <f t="shared" si="25"/>
        <v>699.05</v>
      </c>
    </row>
    <row r="1229" spans="1:9" x14ac:dyDescent="0.2">
      <c r="A1229" s="79" t="s">
        <v>782</v>
      </c>
      <c r="B1229" s="80" t="s">
        <v>2657</v>
      </c>
      <c r="C1229" s="80"/>
      <c r="D1229" s="88" t="s">
        <v>2658</v>
      </c>
      <c r="E1229" s="67">
        <v>1.42</v>
      </c>
      <c r="F1229" s="67">
        <v>1.42</v>
      </c>
      <c r="G1229" s="70">
        <v>10.494</v>
      </c>
      <c r="I1229" s="70">
        <f t="shared" si="25"/>
        <v>10.494</v>
      </c>
    </row>
    <row r="1230" spans="1:9" x14ac:dyDescent="0.2">
      <c r="A1230" s="64" t="s">
        <v>779</v>
      </c>
      <c r="B1230" s="77" t="s">
        <v>2659</v>
      </c>
      <c r="C1230" s="77"/>
      <c r="D1230" s="87" t="s">
        <v>2658</v>
      </c>
      <c r="E1230" s="67"/>
      <c r="F1230" s="67"/>
      <c r="I1230" s="70">
        <f t="shared" si="25"/>
        <v>0</v>
      </c>
    </row>
    <row r="1231" spans="1:9" x14ac:dyDescent="0.2">
      <c r="A1231" s="64" t="s">
        <v>779</v>
      </c>
      <c r="B1231" s="77" t="s">
        <v>2660</v>
      </c>
      <c r="C1231" s="80" t="s">
        <v>2661</v>
      </c>
      <c r="D1231" s="87" t="s">
        <v>2662</v>
      </c>
      <c r="E1231" s="67"/>
      <c r="F1231" s="67"/>
    </row>
    <row r="1232" spans="1:9" x14ac:dyDescent="0.2">
      <c r="A1232" s="79" t="s">
        <v>785</v>
      </c>
      <c r="B1232" s="80" t="s">
        <v>2663</v>
      </c>
      <c r="C1232" s="80"/>
      <c r="D1232" s="88" t="s">
        <v>1439</v>
      </c>
      <c r="E1232" s="67">
        <v>30.98</v>
      </c>
      <c r="F1232" s="67">
        <v>30.98</v>
      </c>
      <c r="G1232" s="70">
        <v>229.5</v>
      </c>
      <c r="I1232" s="70">
        <f t="shared" ref="I1232:I1295" si="26">SUM(G1232:H1232)</f>
        <v>229.5</v>
      </c>
    </row>
    <row r="1233" spans="1:9" x14ac:dyDescent="0.2">
      <c r="A1233" s="64" t="s">
        <v>779</v>
      </c>
      <c r="B1233" s="77" t="s">
        <v>2664</v>
      </c>
      <c r="C1233" s="77"/>
      <c r="D1233" s="87" t="s">
        <v>1439</v>
      </c>
      <c r="E1233" s="67"/>
      <c r="F1233" s="67"/>
      <c r="I1233" s="70">
        <f t="shared" si="26"/>
        <v>0</v>
      </c>
    </row>
    <row r="1234" spans="1:9" x14ac:dyDescent="0.2">
      <c r="A1234" s="64" t="s">
        <v>779</v>
      </c>
      <c r="B1234" s="77" t="s">
        <v>2665</v>
      </c>
      <c r="C1234" s="77"/>
      <c r="D1234" s="87" t="s">
        <v>871</v>
      </c>
      <c r="E1234" s="67"/>
      <c r="F1234" s="67"/>
      <c r="I1234" s="70">
        <f t="shared" si="26"/>
        <v>0</v>
      </c>
    </row>
    <row r="1235" spans="1:9" x14ac:dyDescent="0.2">
      <c r="A1235" s="64" t="s">
        <v>779</v>
      </c>
      <c r="B1235" s="77" t="s">
        <v>2666</v>
      </c>
      <c r="C1235" s="77"/>
      <c r="D1235" s="87" t="s">
        <v>817</v>
      </c>
      <c r="E1235" s="67"/>
      <c r="F1235" s="67"/>
      <c r="I1235" s="70">
        <f t="shared" si="26"/>
        <v>0</v>
      </c>
    </row>
    <row r="1236" spans="1:9" x14ac:dyDescent="0.2">
      <c r="A1236" s="101" t="s">
        <v>782</v>
      </c>
      <c r="B1236" s="125" t="s">
        <v>2667</v>
      </c>
      <c r="C1236" s="125"/>
      <c r="D1236" s="125" t="s">
        <v>1582</v>
      </c>
      <c r="E1236" s="67">
        <v>191.11</v>
      </c>
      <c r="F1236" s="67">
        <v>191.11</v>
      </c>
      <c r="G1236" s="70">
        <v>1415.61</v>
      </c>
      <c r="I1236" s="70">
        <f t="shared" si="26"/>
        <v>1415.61</v>
      </c>
    </row>
    <row r="1237" spans="1:9" x14ac:dyDescent="0.2">
      <c r="A1237" s="86" t="s">
        <v>779</v>
      </c>
      <c r="B1237" s="87" t="s">
        <v>2668</v>
      </c>
      <c r="C1237" s="88" t="s">
        <v>2669</v>
      </c>
      <c r="D1237" s="87" t="s">
        <v>1109</v>
      </c>
      <c r="E1237" s="67"/>
      <c r="F1237" s="67"/>
      <c r="I1237" s="70">
        <f t="shared" si="26"/>
        <v>0</v>
      </c>
    </row>
    <row r="1238" spans="1:9" x14ac:dyDescent="0.2">
      <c r="A1238" s="93" t="s">
        <v>785</v>
      </c>
      <c r="B1238" s="88" t="s">
        <v>2670</v>
      </c>
      <c r="C1238" s="88"/>
      <c r="D1238" s="88" t="s">
        <v>2671</v>
      </c>
      <c r="E1238" s="67"/>
      <c r="F1238" s="67"/>
      <c r="I1238" s="70">
        <f t="shared" si="26"/>
        <v>0</v>
      </c>
    </row>
    <row r="1239" spans="1:9" x14ac:dyDescent="0.2">
      <c r="A1239" s="93" t="s">
        <v>782</v>
      </c>
      <c r="B1239" s="88" t="s">
        <v>2672</v>
      </c>
      <c r="C1239" s="88"/>
      <c r="D1239" s="88" t="s">
        <v>2673</v>
      </c>
      <c r="E1239" s="67">
        <v>0</v>
      </c>
      <c r="F1239" s="67">
        <v>0</v>
      </c>
      <c r="G1239" s="70">
        <v>0</v>
      </c>
      <c r="I1239" s="70">
        <f t="shared" si="26"/>
        <v>0</v>
      </c>
    </row>
    <row r="1240" spans="1:9" x14ac:dyDescent="0.2">
      <c r="A1240" s="93" t="s">
        <v>782</v>
      </c>
      <c r="B1240" s="88" t="s">
        <v>446</v>
      </c>
      <c r="C1240" s="88"/>
      <c r="D1240" s="88" t="s">
        <v>447</v>
      </c>
      <c r="E1240" s="67">
        <v>0</v>
      </c>
      <c r="F1240" s="67">
        <v>0</v>
      </c>
      <c r="G1240" s="70">
        <v>0</v>
      </c>
      <c r="I1240" s="70">
        <f t="shared" si="26"/>
        <v>0</v>
      </c>
    </row>
    <row r="1241" spans="1:9" x14ac:dyDescent="0.2">
      <c r="A1241" s="64" t="s">
        <v>779</v>
      </c>
      <c r="B1241" s="77" t="s">
        <v>2674</v>
      </c>
      <c r="C1241" s="80" t="s">
        <v>2675</v>
      </c>
      <c r="D1241" s="87" t="s">
        <v>2676</v>
      </c>
      <c r="E1241" s="67">
        <v>0.3</v>
      </c>
      <c r="F1241" s="67">
        <v>0.3</v>
      </c>
      <c r="G1241" s="70">
        <v>2.25</v>
      </c>
      <c r="I1241" s="70">
        <f t="shared" si="26"/>
        <v>2.25</v>
      </c>
    </row>
    <row r="1242" spans="1:9" x14ac:dyDescent="0.2">
      <c r="A1242" s="101" t="s">
        <v>782</v>
      </c>
      <c r="B1242" s="125" t="s">
        <v>2677</v>
      </c>
      <c r="C1242" s="125"/>
      <c r="D1242" s="125" t="s">
        <v>339</v>
      </c>
      <c r="E1242" s="67">
        <f>324.41-0.21</f>
        <v>324.20000000000005</v>
      </c>
      <c r="F1242" s="67">
        <v>324.2</v>
      </c>
      <c r="G1242" s="70">
        <f>2403-1.5</f>
        <v>2401.5</v>
      </c>
      <c r="I1242" s="70">
        <f t="shared" si="26"/>
        <v>2401.5</v>
      </c>
    </row>
    <row r="1243" spans="1:9" x14ac:dyDescent="0.2">
      <c r="A1243" s="86" t="s">
        <v>779</v>
      </c>
      <c r="B1243" s="87" t="s">
        <v>2678</v>
      </c>
      <c r="C1243" s="128"/>
      <c r="D1243" s="87" t="s">
        <v>339</v>
      </c>
      <c r="E1243" s="67">
        <v>0.21</v>
      </c>
      <c r="F1243" s="67">
        <v>0.21</v>
      </c>
      <c r="G1243" s="70">
        <v>1.5</v>
      </c>
      <c r="I1243" s="70">
        <f t="shared" si="26"/>
        <v>1.5</v>
      </c>
    </row>
    <row r="1244" spans="1:9" x14ac:dyDescent="0.2">
      <c r="A1244" s="92" t="s">
        <v>779</v>
      </c>
      <c r="B1244" s="87" t="s">
        <v>2679</v>
      </c>
      <c r="C1244" s="88" t="s">
        <v>2680</v>
      </c>
      <c r="D1244" s="87" t="s">
        <v>258</v>
      </c>
      <c r="E1244" s="67"/>
      <c r="F1244" s="67"/>
      <c r="I1244" s="70">
        <f t="shared" si="26"/>
        <v>0</v>
      </c>
    </row>
    <row r="1245" spans="1:9" x14ac:dyDescent="0.2">
      <c r="A1245" s="92" t="s">
        <v>779</v>
      </c>
      <c r="B1245" s="87" t="s">
        <v>2681</v>
      </c>
      <c r="C1245" s="88"/>
      <c r="D1245" s="87" t="s">
        <v>2320</v>
      </c>
      <c r="E1245" s="67"/>
      <c r="F1245" s="67"/>
      <c r="I1245" s="70">
        <f t="shared" si="26"/>
        <v>0</v>
      </c>
    </row>
    <row r="1246" spans="1:9" x14ac:dyDescent="0.2">
      <c r="A1246" s="92" t="s">
        <v>779</v>
      </c>
      <c r="B1246" s="87" t="s">
        <v>2682</v>
      </c>
      <c r="C1246" s="88"/>
      <c r="D1246" s="87" t="s">
        <v>2683</v>
      </c>
      <c r="E1246" s="67"/>
      <c r="F1246" s="67"/>
      <c r="I1246" s="70">
        <f t="shared" si="26"/>
        <v>0</v>
      </c>
    </row>
    <row r="1247" spans="1:9" x14ac:dyDescent="0.2">
      <c r="A1247" s="118" t="s">
        <v>785</v>
      </c>
      <c r="B1247" s="125" t="s">
        <v>2684</v>
      </c>
      <c r="C1247" s="125"/>
      <c r="D1247" s="125" t="s">
        <v>1063</v>
      </c>
      <c r="E1247" s="67">
        <v>0</v>
      </c>
      <c r="F1247" s="67">
        <v>0</v>
      </c>
      <c r="G1247" s="70">
        <v>0</v>
      </c>
      <c r="I1247" s="70">
        <f t="shared" si="26"/>
        <v>0</v>
      </c>
    </row>
    <row r="1248" spans="1:9" x14ac:dyDescent="0.2">
      <c r="A1248" s="90" t="s">
        <v>785</v>
      </c>
      <c r="B1248" s="123" t="s">
        <v>2685</v>
      </c>
      <c r="D1248" s="125" t="s">
        <v>1063</v>
      </c>
      <c r="E1248" s="67">
        <v>296.45999999999998</v>
      </c>
      <c r="F1248" s="67">
        <v>296.45999999999998</v>
      </c>
      <c r="G1248" s="70">
        <v>2196</v>
      </c>
      <c r="I1248" s="70">
        <f t="shared" si="26"/>
        <v>2196</v>
      </c>
    </row>
    <row r="1249" spans="1:9" x14ac:dyDescent="0.2">
      <c r="A1249" s="82" t="s">
        <v>779</v>
      </c>
      <c r="B1249" s="83" t="s">
        <v>2686</v>
      </c>
      <c r="C1249" s="80" t="s">
        <v>2687</v>
      </c>
      <c r="D1249" s="87" t="s">
        <v>1263</v>
      </c>
      <c r="E1249" s="67">
        <v>0</v>
      </c>
      <c r="F1249" s="67">
        <v>0</v>
      </c>
      <c r="G1249" s="70">
        <v>0</v>
      </c>
      <c r="I1249" s="70">
        <f t="shared" si="26"/>
        <v>0</v>
      </c>
    </row>
    <row r="1250" spans="1:9" x14ac:dyDescent="0.2">
      <c r="A1250" s="82" t="s">
        <v>779</v>
      </c>
      <c r="B1250" s="83" t="s">
        <v>2688</v>
      </c>
      <c r="C1250" s="80" t="s">
        <v>2689</v>
      </c>
      <c r="D1250" s="87" t="s">
        <v>258</v>
      </c>
      <c r="E1250" s="67">
        <v>0</v>
      </c>
      <c r="F1250" s="67">
        <v>0</v>
      </c>
      <c r="G1250" s="70">
        <v>0</v>
      </c>
      <c r="I1250" s="70">
        <f t="shared" si="26"/>
        <v>0</v>
      </c>
    </row>
    <row r="1251" spans="1:9" x14ac:dyDescent="0.2">
      <c r="A1251" s="79" t="s">
        <v>785</v>
      </c>
      <c r="B1251" s="80" t="s">
        <v>2690</v>
      </c>
      <c r="C1251" s="80"/>
      <c r="D1251" s="88" t="s">
        <v>1427</v>
      </c>
      <c r="E1251" s="67">
        <v>0</v>
      </c>
      <c r="F1251" s="67">
        <v>0</v>
      </c>
      <c r="G1251" s="70">
        <v>0</v>
      </c>
      <c r="I1251" s="70">
        <f t="shared" si="26"/>
        <v>0</v>
      </c>
    </row>
    <row r="1252" spans="1:9" x14ac:dyDescent="0.2">
      <c r="A1252" s="64" t="s">
        <v>779</v>
      </c>
      <c r="B1252" s="77" t="s">
        <v>2691</v>
      </c>
      <c r="C1252" s="80"/>
      <c r="D1252" s="87" t="s">
        <v>1427</v>
      </c>
      <c r="E1252" s="67"/>
      <c r="F1252" s="67"/>
      <c r="I1252" s="70">
        <f t="shared" si="26"/>
        <v>0</v>
      </c>
    </row>
    <row r="1253" spans="1:9" x14ac:dyDescent="0.2">
      <c r="A1253" s="64" t="s">
        <v>779</v>
      </c>
      <c r="B1253" s="77" t="s">
        <v>2692</v>
      </c>
      <c r="C1253" s="80"/>
      <c r="D1253" s="87" t="s">
        <v>1263</v>
      </c>
      <c r="E1253" s="67"/>
      <c r="F1253" s="67"/>
      <c r="I1253" s="70">
        <f t="shared" si="26"/>
        <v>0</v>
      </c>
    </row>
    <row r="1254" spans="1:9" x14ac:dyDescent="0.2">
      <c r="A1254" s="79" t="s">
        <v>785</v>
      </c>
      <c r="B1254" s="80" t="s">
        <v>2693</v>
      </c>
      <c r="C1254" s="80"/>
      <c r="D1254" s="88" t="s">
        <v>1263</v>
      </c>
      <c r="E1254" s="67">
        <v>0</v>
      </c>
      <c r="F1254" s="67">
        <v>0</v>
      </c>
      <c r="G1254" s="70">
        <v>0</v>
      </c>
      <c r="I1254" s="70">
        <f t="shared" si="26"/>
        <v>0</v>
      </c>
    </row>
    <row r="1255" spans="1:9" x14ac:dyDescent="0.2">
      <c r="A1255" s="90" t="s">
        <v>785</v>
      </c>
      <c r="B1255" s="134" t="s">
        <v>2694</v>
      </c>
      <c r="D1255" s="125" t="s">
        <v>791</v>
      </c>
      <c r="E1255" s="67">
        <v>0</v>
      </c>
      <c r="F1255" s="67">
        <v>0</v>
      </c>
      <c r="G1255" s="70">
        <v>0</v>
      </c>
      <c r="I1255" s="70">
        <f t="shared" si="26"/>
        <v>0</v>
      </c>
    </row>
    <row r="1256" spans="1:9" x14ac:dyDescent="0.2">
      <c r="A1256" s="84" t="s">
        <v>785</v>
      </c>
      <c r="B1256" s="85" t="s">
        <v>2695</v>
      </c>
      <c r="C1256" s="81"/>
      <c r="D1256" s="88" t="s">
        <v>2616</v>
      </c>
      <c r="E1256" s="67">
        <v>18.829999999999998</v>
      </c>
      <c r="F1256" s="67">
        <v>18.829999999999998</v>
      </c>
      <c r="G1256" s="70">
        <v>139.5</v>
      </c>
      <c r="I1256" s="70">
        <f t="shared" si="26"/>
        <v>139.5</v>
      </c>
    </row>
    <row r="1257" spans="1:9" x14ac:dyDescent="0.2">
      <c r="A1257" s="79" t="s">
        <v>785</v>
      </c>
      <c r="B1257" s="80" t="s">
        <v>2696</v>
      </c>
      <c r="C1257" s="80"/>
      <c r="D1257" s="80" t="s">
        <v>1517</v>
      </c>
      <c r="E1257" s="67">
        <v>25.52</v>
      </c>
      <c r="F1257" s="67">
        <v>25.52</v>
      </c>
      <c r="G1257" s="70">
        <v>189</v>
      </c>
      <c r="I1257" s="70">
        <f t="shared" si="26"/>
        <v>189</v>
      </c>
    </row>
    <row r="1258" spans="1:9" x14ac:dyDescent="0.2">
      <c r="A1258" s="64" t="s">
        <v>779</v>
      </c>
      <c r="B1258" s="77" t="s">
        <v>2697</v>
      </c>
      <c r="C1258" s="80" t="s">
        <v>2698</v>
      </c>
      <c r="D1258" s="77" t="s">
        <v>2699</v>
      </c>
      <c r="E1258" s="67">
        <v>0</v>
      </c>
      <c r="F1258" s="67">
        <v>0</v>
      </c>
      <c r="G1258" s="70">
        <v>0</v>
      </c>
      <c r="I1258" s="70">
        <f t="shared" si="26"/>
        <v>0</v>
      </c>
    </row>
    <row r="1259" spans="1:9" x14ac:dyDescent="0.2">
      <c r="A1259" s="64" t="s">
        <v>779</v>
      </c>
      <c r="B1259" s="77" t="s">
        <v>2700</v>
      </c>
      <c r="C1259" s="80" t="s">
        <v>2701</v>
      </c>
      <c r="D1259" s="77" t="s">
        <v>2013</v>
      </c>
      <c r="E1259" s="67">
        <v>12.05</v>
      </c>
      <c r="F1259" s="67">
        <v>12.05</v>
      </c>
      <c r="G1259" s="70">
        <v>89.25</v>
      </c>
      <c r="I1259" s="70">
        <f t="shared" si="26"/>
        <v>89.25</v>
      </c>
    </row>
    <row r="1260" spans="1:9" x14ac:dyDescent="0.2">
      <c r="A1260" s="101" t="s">
        <v>785</v>
      </c>
      <c r="B1260" s="125" t="s">
        <v>2702</v>
      </c>
      <c r="C1260" s="125" t="s">
        <v>2703</v>
      </c>
      <c r="D1260" s="125" t="s">
        <v>929</v>
      </c>
      <c r="E1260" s="67">
        <v>2.94</v>
      </c>
      <c r="F1260" s="67">
        <v>2.84</v>
      </c>
      <c r="G1260" s="70">
        <v>21.78</v>
      </c>
      <c r="I1260" s="70">
        <f t="shared" si="26"/>
        <v>21.78</v>
      </c>
    </row>
    <row r="1261" spans="1:9" x14ac:dyDescent="0.2">
      <c r="A1261" s="86" t="s">
        <v>779</v>
      </c>
      <c r="B1261" s="87" t="s">
        <v>2704</v>
      </c>
      <c r="C1261" s="87"/>
      <c r="D1261" s="87" t="s">
        <v>951</v>
      </c>
      <c r="E1261" s="67"/>
      <c r="F1261" s="67"/>
      <c r="I1261" s="70">
        <f t="shared" si="26"/>
        <v>0</v>
      </c>
    </row>
    <row r="1262" spans="1:9" x14ac:dyDescent="0.2">
      <c r="A1262" s="116" t="s">
        <v>785</v>
      </c>
      <c r="B1262" s="135" t="s">
        <v>2705</v>
      </c>
      <c r="D1262" s="125" t="s">
        <v>1263</v>
      </c>
      <c r="E1262" s="67">
        <v>225.99</v>
      </c>
      <c r="F1262" s="67">
        <v>223.56</v>
      </c>
      <c r="G1262" s="70">
        <v>1656</v>
      </c>
      <c r="I1262" s="70">
        <f t="shared" si="26"/>
        <v>1656</v>
      </c>
    </row>
    <row r="1263" spans="1:9" x14ac:dyDescent="0.2">
      <c r="A1263" s="63" t="s">
        <v>785</v>
      </c>
      <c r="B1263" s="65" t="s">
        <v>2706</v>
      </c>
      <c r="D1263" s="125" t="s">
        <v>1011</v>
      </c>
      <c r="E1263" s="67">
        <v>0</v>
      </c>
      <c r="F1263" s="67">
        <v>0</v>
      </c>
      <c r="G1263" s="70">
        <v>0</v>
      </c>
      <c r="I1263" s="70">
        <f t="shared" si="26"/>
        <v>0</v>
      </c>
    </row>
    <row r="1264" spans="1:9" x14ac:dyDescent="0.2">
      <c r="A1264" s="64" t="s">
        <v>779</v>
      </c>
      <c r="B1264" s="77" t="s">
        <v>2707</v>
      </c>
      <c r="C1264" s="80" t="s">
        <v>2708</v>
      </c>
      <c r="D1264" s="87" t="s">
        <v>2709</v>
      </c>
      <c r="E1264" s="67">
        <v>0</v>
      </c>
      <c r="F1264" s="67">
        <v>0</v>
      </c>
      <c r="G1264" s="70">
        <v>0</v>
      </c>
      <c r="I1264" s="70">
        <f t="shared" si="26"/>
        <v>0</v>
      </c>
    </row>
    <row r="1265" spans="1:9" x14ac:dyDescent="0.2">
      <c r="A1265" s="79" t="s">
        <v>785</v>
      </c>
      <c r="B1265" s="80" t="s">
        <v>2710</v>
      </c>
      <c r="C1265" s="80"/>
      <c r="D1265" s="88" t="s">
        <v>2711</v>
      </c>
      <c r="E1265" s="67">
        <v>0</v>
      </c>
      <c r="F1265" s="67">
        <v>0</v>
      </c>
      <c r="G1265" s="70">
        <v>0</v>
      </c>
      <c r="I1265" s="70">
        <f t="shared" si="26"/>
        <v>0</v>
      </c>
    </row>
    <row r="1266" spans="1:9" x14ac:dyDescent="0.2">
      <c r="A1266" s="101" t="s">
        <v>782</v>
      </c>
      <c r="B1266" s="125" t="s">
        <v>2712</v>
      </c>
      <c r="C1266" s="125"/>
      <c r="D1266" s="125" t="s">
        <v>113</v>
      </c>
      <c r="E1266" s="67">
        <v>74.12</v>
      </c>
      <c r="F1266" s="67">
        <v>74.12</v>
      </c>
      <c r="G1266" s="70">
        <v>549</v>
      </c>
      <c r="I1266" s="70">
        <f t="shared" si="26"/>
        <v>549</v>
      </c>
    </row>
    <row r="1267" spans="1:9" x14ac:dyDescent="0.2">
      <c r="A1267" s="101" t="s">
        <v>785</v>
      </c>
      <c r="B1267" s="125" t="s">
        <v>2713</v>
      </c>
      <c r="C1267" s="125" t="s">
        <v>2714</v>
      </c>
      <c r="D1267" s="125" t="s">
        <v>2715</v>
      </c>
      <c r="E1267" s="67">
        <v>1036.4000000000001</v>
      </c>
      <c r="F1267" s="67">
        <v>1036.4000000000001</v>
      </c>
      <c r="G1267" s="70">
        <v>7677</v>
      </c>
      <c r="I1267" s="70">
        <f t="shared" si="26"/>
        <v>7677</v>
      </c>
    </row>
    <row r="1268" spans="1:9" x14ac:dyDescent="0.2">
      <c r="A1268" s="86" t="s">
        <v>779</v>
      </c>
      <c r="B1268" s="87" t="s">
        <v>2716</v>
      </c>
      <c r="C1268" s="88" t="s">
        <v>2714</v>
      </c>
      <c r="D1268" s="87" t="s">
        <v>2715</v>
      </c>
      <c r="E1268" s="67"/>
      <c r="F1268" s="67"/>
      <c r="I1268" s="70">
        <f t="shared" si="26"/>
        <v>0</v>
      </c>
    </row>
    <row r="1269" spans="1:9" x14ac:dyDescent="0.2">
      <c r="A1269" s="101" t="s">
        <v>785</v>
      </c>
      <c r="B1269" s="125" t="s">
        <v>2717</v>
      </c>
      <c r="C1269" s="125" t="s">
        <v>2718</v>
      </c>
      <c r="D1269" s="125" t="s">
        <v>791</v>
      </c>
      <c r="E1269" s="67">
        <v>0</v>
      </c>
      <c r="F1269" s="67">
        <v>0</v>
      </c>
      <c r="G1269" s="70">
        <v>0</v>
      </c>
      <c r="I1269" s="70">
        <f t="shared" si="26"/>
        <v>0</v>
      </c>
    </row>
    <row r="1270" spans="1:9" x14ac:dyDescent="0.2">
      <c r="A1270" s="86" t="s">
        <v>779</v>
      </c>
      <c r="B1270" s="87" t="s">
        <v>2719</v>
      </c>
      <c r="C1270" s="88" t="s">
        <v>2718</v>
      </c>
      <c r="D1270" s="87" t="s">
        <v>791</v>
      </c>
      <c r="E1270" s="67"/>
      <c r="F1270" s="67"/>
      <c r="I1270" s="70">
        <f t="shared" si="26"/>
        <v>0</v>
      </c>
    </row>
    <row r="1271" spans="1:9" x14ac:dyDescent="0.2">
      <c r="A1271" s="93" t="s">
        <v>785</v>
      </c>
      <c r="B1271" s="88" t="s">
        <v>2720</v>
      </c>
      <c r="C1271" s="88"/>
      <c r="D1271" s="88" t="s">
        <v>908</v>
      </c>
      <c r="E1271" s="67">
        <v>0</v>
      </c>
      <c r="F1271" s="67">
        <v>0</v>
      </c>
      <c r="G1271" s="70">
        <v>0</v>
      </c>
      <c r="I1271" s="70">
        <f t="shared" si="26"/>
        <v>0</v>
      </c>
    </row>
    <row r="1272" spans="1:9" x14ac:dyDescent="0.2">
      <c r="A1272" s="93" t="s">
        <v>785</v>
      </c>
      <c r="B1272" s="88" t="s">
        <v>2721</v>
      </c>
      <c r="C1272" s="88"/>
      <c r="D1272" s="88" t="s">
        <v>2722</v>
      </c>
      <c r="E1272" s="67">
        <v>0</v>
      </c>
      <c r="F1272" s="67">
        <v>0</v>
      </c>
      <c r="G1272" s="70">
        <v>0</v>
      </c>
      <c r="I1272" s="70">
        <f t="shared" si="26"/>
        <v>0</v>
      </c>
    </row>
    <row r="1273" spans="1:9" x14ac:dyDescent="0.2">
      <c r="A1273" s="86" t="s">
        <v>779</v>
      </c>
      <c r="B1273" s="87" t="s">
        <v>2723</v>
      </c>
      <c r="C1273" s="87"/>
      <c r="D1273" s="87" t="s">
        <v>1263</v>
      </c>
      <c r="E1273" s="67"/>
      <c r="F1273" s="67"/>
      <c r="I1273" s="70">
        <f t="shared" si="26"/>
        <v>0</v>
      </c>
    </row>
    <row r="1274" spans="1:9" x14ac:dyDescent="0.2">
      <c r="A1274" s="96" t="s">
        <v>785</v>
      </c>
      <c r="B1274" s="97" t="s">
        <v>2724</v>
      </c>
      <c r="C1274" s="88"/>
      <c r="D1274" s="88" t="s">
        <v>1069</v>
      </c>
      <c r="E1274" s="67"/>
      <c r="F1274" s="67"/>
      <c r="I1274" s="70">
        <f t="shared" si="26"/>
        <v>0</v>
      </c>
    </row>
    <row r="1275" spans="1:9" x14ac:dyDescent="0.2">
      <c r="A1275" s="109" t="s">
        <v>785</v>
      </c>
      <c r="B1275" s="88" t="s">
        <v>2725</v>
      </c>
      <c r="C1275" s="88"/>
      <c r="D1275" s="88" t="s">
        <v>150</v>
      </c>
      <c r="E1275" s="67"/>
      <c r="F1275" s="67"/>
      <c r="I1275" s="70">
        <f t="shared" si="26"/>
        <v>0</v>
      </c>
    </row>
    <row r="1276" spans="1:9" x14ac:dyDescent="0.2">
      <c r="A1276" s="86" t="s">
        <v>779</v>
      </c>
      <c r="B1276" s="87" t="s">
        <v>2726</v>
      </c>
      <c r="C1276" s="88" t="s">
        <v>2727</v>
      </c>
      <c r="D1276" s="87" t="s">
        <v>1263</v>
      </c>
      <c r="E1276" s="67"/>
      <c r="F1276" s="67"/>
      <c r="I1276" s="70">
        <f t="shared" si="26"/>
        <v>0</v>
      </c>
    </row>
    <row r="1277" spans="1:9" x14ac:dyDescent="0.2">
      <c r="A1277" s="93" t="s">
        <v>782</v>
      </c>
      <c r="B1277" s="88" t="s">
        <v>2728</v>
      </c>
      <c r="C1277" s="88"/>
      <c r="D1277" s="88" t="s">
        <v>2729</v>
      </c>
      <c r="E1277" s="67">
        <v>0</v>
      </c>
      <c r="F1277" s="67">
        <v>0</v>
      </c>
      <c r="G1277" s="70">
        <v>0</v>
      </c>
      <c r="I1277" s="70">
        <f t="shared" si="26"/>
        <v>0</v>
      </c>
    </row>
    <row r="1278" spans="1:9" x14ac:dyDescent="0.2">
      <c r="A1278" s="63" t="s">
        <v>785</v>
      </c>
      <c r="B1278" s="65" t="s">
        <v>2730</v>
      </c>
      <c r="D1278" s="65" t="s">
        <v>2731</v>
      </c>
      <c r="E1278" s="67">
        <v>37.67</v>
      </c>
      <c r="F1278" s="67">
        <v>37.67</v>
      </c>
      <c r="G1278" s="70">
        <v>279</v>
      </c>
      <c r="I1278" s="70">
        <f t="shared" si="26"/>
        <v>279</v>
      </c>
    </row>
    <row r="1279" spans="1:9" x14ac:dyDescent="0.2">
      <c r="A1279" s="101" t="s">
        <v>782</v>
      </c>
      <c r="B1279" s="65" t="s">
        <v>2732</v>
      </c>
      <c r="D1279" s="65" t="s">
        <v>2733</v>
      </c>
      <c r="E1279" s="67">
        <v>140.18</v>
      </c>
      <c r="F1279" s="67">
        <v>140.18</v>
      </c>
      <c r="G1279" s="70">
        <v>1038.3699999999999</v>
      </c>
      <c r="I1279" s="70">
        <f t="shared" si="26"/>
        <v>1038.3699999999999</v>
      </c>
    </row>
    <row r="1280" spans="1:9" x14ac:dyDescent="0.2">
      <c r="A1280" s="92" t="s">
        <v>779</v>
      </c>
      <c r="B1280" s="87" t="s">
        <v>2734</v>
      </c>
      <c r="C1280" s="77"/>
      <c r="D1280" s="87" t="s">
        <v>799</v>
      </c>
      <c r="E1280" s="67">
        <v>0.2</v>
      </c>
      <c r="F1280" s="67">
        <v>0.2</v>
      </c>
      <c r="G1280" s="70">
        <v>1.5</v>
      </c>
      <c r="I1280" s="70">
        <f t="shared" si="26"/>
        <v>1.5</v>
      </c>
    </row>
    <row r="1281" spans="1:9" x14ac:dyDescent="0.2">
      <c r="A1281" s="92" t="s">
        <v>779</v>
      </c>
      <c r="B1281" s="124" t="s">
        <v>2735</v>
      </c>
      <c r="C1281" s="78"/>
      <c r="D1281" s="78" t="s">
        <v>2616</v>
      </c>
      <c r="E1281" s="67"/>
      <c r="F1281" s="67"/>
      <c r="I1281" s="70">
        <f t="shared" si="26"/>
        <v>0</v>
      </c>
    </row>
    <row r="1282" spans="1:9" x14ac:dyDescent="0.2">
      <c r="A1282" s="92" t="s">
        <v>779</v>
      </c>
      <c r="B1282" s="124" t="s">
        <v>2736</v>
      </c>
      <c r="C1282" s="81" t="s">
        <v>2737</v>
      </c>
      <c r="D1282" s="78" t="s">
        <v>2738</v>
      </c>
      <c r="E1282" s="67"/>
      <c r="F1282" s="67"/>
      <c r="I1282" s="70">
        <f t="shared" si="26"/>
        <v>0</v>
      </c>
    </row>
    <row r="1283" spans="1:9" x14ac:dyDescent="0.2">
      <c r="A1283" s="109" t="s">
        <v>785</v>
      </c>
      <c r="B1283" s="134" t="s">
        <v>2739</v>
      </c>
      <c r="C1283" s="81"/>
      <c r="D1283" s="81" t="s">
        <v>874</v>
      </c>
      <c r="E1283" s="67">
        <v>0</v>
      </c>
      <c r="F1283" s="67">
        <v>0</v>
      </c>
      <c r="G1283" s="70">
        <v>0</v>
      </c>
      <c r="I1283" s="70">
        <f t="shared" si="26"/>
        <v>0</v>
      </c>
    </row>
    <row r="1284" spans="1:9" x14ac:dyDescent="0.2">
      <c r="A1284" s="92" t="s">
        <v>779</v>
      </c>
      <c r="B1284" s="124" t="s">
        <v>2740</v>
      </c>
      <c r="C1284" s="78"/>
      <c r="D1284" s="78" t="s">
        <v>874</v>
      </c>
      <c r="E1284" s="67"/>
      <c r="F1284" s="67"/>
      <c r="I1284" s="70">
        <f t="shared" si="26"/>
        <v>0</v>
      </c>
    </row>
    <row r="1285" spans="1:9" x14ac:dyDescent="0.2">
      <c r="A1285" s="92" t="s">
        <v>779</v>
      </c>
      <c r="B1285" s="124" t="s">
        <v>2741</v>
      </c>
      <c r="C1285" s="78"/>
      <c r="D1285" s="78" t="s">
        <v>1620</v>
      </c>
      <c r="E1285" s="67"/>
      <c r="F1285" s="67"/>
      <c r="I1285" s="70">
        <f t="shared" si="26"/>
        <v>0</v>
      </c>
    </row>
    <row r="1286" spans="1:9" x14ac:dyDescent="0.2">
      <c r="A1286" s="92" t="s">
        <v>779</v>
      </c>
      <c r="B1286" s="128" t="s">
        <v>2742</v>
      </c>
      <c r="C1286" s="128"/>
      <c r="D1286" s="128" t="s">
        <v>258</v>
      </c>
      <c r="E1286" s="67"/>
      <c r="F1286" s="67"/>
      <c r="I1286" s="70">
        <f t="shared" si="26"/>
        <v>0</v>
      </c>
    </row>
    <row r="1287" spans="1:9" x14ac:dyDescent="0.2">
      <c r="A1287" s="109" t="s">
        <v>782</v>
      </c>
      <c r="B1287" s="129" t="s">
        <v>2743</v>
      </c>
      <c r="C1287" s="129"/>
      <c r="D1287" s="129" t="s">
        <v>2744</v>
      </c>
      <c r="E1287" s="67">
        <v>51.69</v>
      </c>
      <c r="F1287" s="67">
        <v>51.69</v>
      </c>
      <c r="G1287" s="70">
        <v>382.86</v>
      </c>
      <c r="I1287" s="70">
        <f t="shared" si="26"/>
        <v>382.86</v>
      </c>
    </row>
    <row r="1288" spans="1:9" x14ac:dyDescent="0.2">
      <c r="A1288" s="109" t="s">
        <v>785</v>
      </c>
      <c r="B1288" s="129" t="s">
        <v>2745</v>
      </c>
      <c r="C1288" s="129"/>
      <c r="D1288" s="129" t="s">
        <v>1263</v>
      </c>
      <c r="E1288" s="67">
        <v>68.040000000000006</v>
      </c>
      <c r="F1288" s="67">
        <v>68.040000000000006</v>
      </c>
      <c r="G1288" s="70">
        <v>504</v>
      </c>
      <c r="I1288" s="70">
        <f t="shared" si="26"/>
        <v>504</v>
      </c>
    </row>
    <row r="1289" spans="1:9" x14ac:dyDescent="0.2">
      <c r="A1289" s="101" t="s">
        <v>782</v>
      </c>
      <c r="B1289" s="129" t="s">
        <v>2746</v>
      </c>
      <c r="C1289" s="129"/>
      <c r="D1289" s="129" t="s">
        <v>1629</v>
      </c>
      <c r="E1289" s="67">
        <v>476.68</v>
      </c>
      <c r="F1289" s="67">
        <v>476.72</v>
      </c>
      <c r="G1289" s="70">
        <v>3515.24</v>
      </c>
      <c r="H1289" s="70">
        <v>10.8</v>
      </c>
      <c r="I1289" s="70">
        <f t="shared" si="26"/>
        <v>3526.04</v>
      </c>
    </row>
    <row r="1290" spans="1:9" x14ac:dyDescent="0.2">
      <c r="A1290" s="86" t="s">
        <v>779</v>
      </c>
      <c r="B1290" s="128" t="s">
        <v>2747</v>
      </c>
      <c r="C1290" s="128"/>
      <c r="D1290" s="128" t="s">
        <v>1629</v>
      </c>
      <c r="E1290" s="67">
        <v>0</v>
      </c>
      <c r="F1290" s="67">
        <v>0</v>
      </c>
      <c r="G1290" s="70">
        <v>0</v>
      </c>
      <c r="I1290" s="70">
        <f t="shared" si="26"/>
        <v>0</v>
      </c>
    </row>
    <row r="1291" spans="1:9" x14ac:dyDescent="0.2">
      <c r="A1291" s="93" t="s">
        <v>782</v>
      </c>
      <c r="B1291" s="129" t="s">
        <v>2748</v>
      </c>
      <c r="C1291" s="129"/>
      <c r="D1291" s="129" t="s">
        <v>2749</v>
      </c>
      <c r="E1291" s="67">
        <v>49.41</v>
      </c>
      <c r="F1291" s="67">
        <v>49.41</v>
      </c>
      <c r="G1291" s="70">
        <v>366</v>
      </c>
      <c r="I1291" s="70">
        <f t="shared" si="26"/>
        <v>366</v>
      </c>
    </row>
    <row r="1292" spans="1:9" x14ac:dyDescent="0.2">
      <c r="A1292" s="93" t="s">
        <v>782</v>
      </c>
      <c r="B1292" s="129" t="s">
        <v>2750</v>
      </c>
      <c r="C1292" s="129"/>
      <c r="D1292" s="129" t="s">
        <v>933</v>
      </c>
      <c r="E1292" s="67">
        <v>0</v>
      </c>
      <c r="F1292" s="67">
        <v>0</v>
      </c>
      <c r="G1292" s="70">
        <v>0</v>
      </c>
      <c r="I1292" s="70">
        <f t="shared" si="26"/>
        <v>0</v>
      </c>
    </row>
    <row r="1293" spans="1:9" x14ac:dyDescent="0.2">
      <c r="A1293" s="93" t="s">
        <v>782</v>
      </c>
      <c r="B1293" s="129" t="s">
        <v>460</v>
      </c>
      <c r="C1293" s="129"/>
      <c r="D1293" s="129" t="s">
        <v>2751</v>
      </c>
      <c r="E1293" s="67">
        <v>29.77</v>
      </c>
      <c r="F1293" s="67">
        <v>29.77</v>
      </c>
      <c r="G1293" s="70">
        <v>220.5</v>
      </c>
      <c r="I1293" s="70">
        <f t="shared" si="26"/>
        <v>220.5</v>
      </c>
    </row>
    <row r="1294" spans="1:9" x14ac:dyDescent="0.2">
      <c r="A1294" s="93" t="s">
        <v>782</v>
      </c>
      <c r="B1294" s="129" t="s">
        <v>2752</v>
      </c>
      <c r="C1294" s="129"/>
      <c r="D1294" s="129" t="s">
        <v>464</v>
      </c>
      <c r="E1294" s="67">
        <v>287.11</v>
      </c>
      <c r="F1294" s="67">
        <v>287.11</v>
      </c>
      <c r="G1294" s="70">
        <v>2126.768</v>
      </c>
      <c r="I1294" s="70">
        <f t="shared" si="26"/>
        <v>2126.768</v>
      </c>
    </row>
    <row r="1295" spans="1:9" x14ac:dyDescent="0.2">
      <c r="A1295" s="63" t="s">
        <v>782</v>
      </c>
      <c r="B1295" s="65" t="s">
        <v>2753</v>
      </c>
      <c r="C1295" s="65" t="s">
        <v>2754</v>
      </c>
      <c r="D1295" s="65" t="s">
        <v>467</v>
      </c>
      <c r="E1295" s="67"/>
      <c r="F1295" s="67"/>
      <c r="I1295" s="70">
        <f t="shared" si="26"/>
        <v>0</v>
      </c>
    </row>
    <row r="1296" spans="1:9" x14ac:dyDescent="0.2">
      <c r="A1296" s="63" t="s">
        <v>785</v>
      </c>
      <c r="B1296" s="65" t="s">
        <v>2755</v>
      </c>
      <c r="C1296" s="65" t="s">
        <v>2756</v>
      </c>
      <c r="D1296" s="65" t="s">
        <v>940</v>
      </c>
      <c r="E1296" s="67">
        <v>0</v>
      </c>
      <c r="F1296" s="67">
        <v>0</v>
      </c>
      <c r="G1296" s="70">
        <v>0</v>
      </c>
      <c r="I1296" s="70">
        <f t="shared" ref="I1296:I1340" si="27">SUM(G1296:H1296)</f>
        <v>0</v>
      </c>
    </row>
    <row r="1297" spans="1:9" x14ac:dyDescent="0.2">
      <c r="A1297" s="64" t="s">
        <v>779</v>
      </c>
      <c r="B1297" s="77" t="s">
        <v>2757</v>
      </c>
      <c r="C1297" s="77"/>
      <c r="D1297" s="77" t="s">
        <v>2616</v>
      </c>
      <c r="E1297" s="67"/>
      <c r="F1297" s="67"/>
      <c r="I1297" s="70">
        <f t="shared" si="27"/>
        <v>0</v>
      </c>
    </row>
    <row r="1298" spans="1:9" x14ac:dyDescent="0.2">
      <c r="A1298" s="101" t="s">
        <v>782</v>
      </c>
      <c r="B1298" s="125" t="s">
        <v>2758</v>
      </c>
      <c r="C1298" s="125" t="s">
        <v>2759</v>
      </c>
      <c r="D1298" s="125" t="s">
        <v>418</v>
      </c>
      <c r="E1298" s="67"/>
      <c r="F1298" s="67"/>
      <c r="I1298" s="70">
        <f t="shared" si="27"/>
        <v>0</v>
      </c>
    </row>
    <row r="1299" spans="1:9" x14ac:dyDescent="0.2">
      <c r="A1299" s="86" t="s">
        <v>779</v>
      </c>
      <c r="B1299" s="87" t="s">
        <v>2760</v>
      </c>
      <c r="C1299" s="88" t="s">
        <v>2761</v>
      </c>
      <c r="D1299" s="87" t="s">
        <v>874</v>
      </c>
      <c r="E1299" s="67"/>
      <c r="F1299" s="67"/>
      <c r="I1299" s="70">
        <f t="shared" si="27"/>
        <v>0</v>
      </c>
    </row>
    <row r="1300" spans="1:9" x14ac:dyDescent="0.2">
      <c r="A1300" s="101" t="s">
        <v>785</v>
      </c>
      <c r="B1300" s="125" t="s">
        <v>2762</v>
      </c>
      <c r="C1300" s="125" t="s">
        <v>2763</v>
      </c>
      <c r="D1300" s="125" t="s">
        <v>791</v>
      </c>
      <c r="E1300" s="67">
        <v>0</v>
      </c>
      <c r="F1300" s="67">
        <v>0</v>
      </c>
      <c r="G1300" s="70">
        <v>0</v>
      </c>
      <c r="I1300" s="70">
        <f t="shared" si="27"/>
        <v>0</v>
      </c>
    </row>
    <row r="1301" spans="1:9" x14ac:dyDescent="0.2">
      <c r="A1301" s="86" t="s">
        <v>779</v>
      </c>
      <c r="B1301" s="87" t="s">
        <v>2764</v>
      </c>
      <c r="C1301" s="88" t="s">
        <v>2763</v>
      </c>
      <c r="D1301" s="87" t="s">
        <v>791</v>
      </c>
      <c r="E1301" s="67"/>
      <c r="F1301" s="67"/>
      <c r="I1301" s="70">
        <f t="shared" si="27"/>
        <v>0</v>
      </c>
    </row>
    <row r="1302" spans="1:9" x14ac:dyDescent="0.2">
      <c r="A1302" s="93" t="s">
        <v>785</v>
      </c>
      <c r="B1302" s="88" t="s">
        <v>2765</v>
      </c>
      <c r="C1302" s="88"/>
      <c r="D1302" s="88" t="s">
        <v>1104</v>
      </c>
      <c r="E1302" s="67"/>
      <c r="F1302" s="67"/>
      <c r="I1302" s="70">
        <f t="shared" si="27"/>
        <v>0</v>
      </c>
    </row>
    <row r="1303" spans="1:9" x14ac:dyDescent="0.2">
      <c r="A1303" s="64" t="s">
        <v>779</v>
      </c>
      <c r="B1303" s="77" t="s">
        <v>2766</v>
      </c>
      <c r="C1303" s="77"/>
      <c r="D1303" s="87" t="s">
        <v>1504</v>
      </c>
      <c r="E1303" s="67"/>
      <c r="F1303" s="67"/>
      <c r="I1303" s="70">
        <f t="shared" si="27"/>
        <v>0</v>
      </c>
    </row>
    <row r="1304" spans="1:9" x14ac:dyDescent="0.2">
      <c r="A1304" s="113" t="s">
        <v>785</v>
      </c>
      <c r="B1304" s="136" t="s">
        <v>2767</v>
      </c>
      <c r="D1304" s="65" t="s">
        <v>2768</v>
      </c>
      <c r="E1304" s="67">
        <v>7119.67</v>
      </c>
      <c r="F1304" s="67">
        <v>6794.66</v>
      </c>
      <c r="G1304" s="70">
        <v>50314.8</v>
      </c>
      <c r="H1304" s="70">
        <v>10.8</v>
      </c>
      <c r="I1304" s="70">
        <f t="shared" si="27"/>
        <v>50325.600000000006</v>
      </c>
    </row>
    <row r="1305" spans="1:9" x14ac:dyDescent="0.2">
      <c r="A1305" s="82" t="s">
        <v>779</v>
      </c>
      <c r="B1305" s="83" t="s">
        <v>2769</v>
      </c>
      <c r="C1305" s="77"/>
      <c r="D1305" s="87" t="s">
        <v>1263</v>
      </c>
      <c r="E1305" s="67"/>
      <c r="F1305" s="67"/>
      <c r="I1305" s="70">
        <f t="shared" si="27"/>
        <v>0</v>
      </c>
    </row>
    <row r="1306" spans="1:9" x14ac:dyDescent="0.2">
      <c r="A1306" s="79" t="s">
        <v>785</v>
      </c>
      <c r="B1306" s="80" t="s">
        <v>2770</v>
      </c>
      <c r="C1306" s="80"/>
      <c r="D1306" s="88" t="s">
        <v>2771</v>
      </c>
      <c r="E1306" s="67">
        <v>533.39</v>
      </c>
      <c r="F1306" s="67">
        <v>533.39</v>
      </c>
      <c r="G1306" s="70">
        <v>3951</v>
      </c>
      <c r="I1306" s="70">
        <f t="shared" si="27"/>
        <v>3951</v>
      </c>
    </row>
    <row r="1307" spans="1:9" x14ac:dyDescent="0.2">
      <c r="A1307" s="64" t="s">
        <v>779</v>
      </c>
      <c r="B1307" s="77" t="s">
        <v>2772</v>
      </c>
      <c r="C1307" s="77"/>
      <c r="D1307" s="87" t="s">
        <v>2771</v>
      </c>
      <c r="E1307" s="67"/>
      <c r="F1307" s="67"/>
      <c r="I1307" s="70">
        <f t="shared" si="27"/>
        <v>0</v>
      </c>
    </row>
    <row r="1308" spans="1:9" x14ac:dyDescent="0.2">
      <c r="A1308" s="82" t="s">
        <v>779</v>
      </c>
      <c r="B1308" s="83" t="s">
        <v>2773</v>
      </c>
      <c r="C1308" s="77"/>
      <c r="D1308" s="87" t="s">
        <v>951</v>
      </c>
      <c r="E1308" s="67"/>
      <c r="F1308" s="67"/>
      <c r="I1308" s="70">
        <f t="shared" si="27"/>
        <v>0</v>
      </c>
    </row>
    <row r="1309" spans="1:9" x14ac:dyDescent="0.2">
      <c r="A1309" s="90" t="s">
        <v>785</v>
      </c>
      <c r="B1309" s="123" t="s">
        <v>2774</v>
      </c>
      <c r="D1309" s="125" t="s">
        <v>1162</v>
      </c>
      <c r="E1309" s="67">
        <v>68.040000000000006</v>
      </c>
      <c r="F1309" s="67">
        <v>68.040000000000006</v>
      </c>
      <c r="G1309" s="70">
        <v>504</v>
      </c>
      <c r="I1309" s="70">
        <f t="shared" si="27"/>
        <v>504</v>
      </c>
    </row>
    <row r="1310" spans="1:9" x14ac:dyDescent="0.2">
      <c r="A1310" s="90" t="s">
        <v>785</v>
      </c>
      <c r="B1310" s="123" t="s">
        <v>2775</v>
      </c>
      <c r="D1310" s="125" t="s">
        <v>2616</v>
      </c>
      <c r="E1310" s="67">
        <v>0</v>
      </c>
      <c r="F1310" s="67">
        <v>0</v>
      </c>
      <c r="G1310" s="70">
        <v>0</v>
      </c>
      <c r="I1310" s="70">
        <f t="shared" si="27"/>
        <v>0</v>
      </c>
    </row>
    <row r="1311" spans="1:9" x14ac:dyDescent="0.2">
      <c r="A1311" s="82" t="s">
        <v>779</v>
      </c>
      <c r="B1311" s="83" t="s">
        <v>2776</v>
      </c>
      <c r="C1311" s="77"/>
      <c r="D1311" s="87" t="s">
        <v>2616</v>
      </c>
      <c r="E1311" s="67"/>
      <c r="F1311" s="67"/>
      <c r="I1311" s="70">
        <f t="shared" si="27"/>
        <v>0</v>
      </c>
    </row>
    <row r="1312" spans="1:9" x14ac:dyDescent="0.2">
      <c r="A1312" s="82" t="s">
        <v>779</v>
      </c>
      <c r="B1312" s="83" t="s">
        <v>2777</v>
      </c>
      <c r="C1312" s="80" t="s">
        <v>2778</v>
      </c>
      <c r="D1312" s="87" t="s">
        <v>983</v>
      </c>
      <c r="E1312" s="67"/>
      <c r="F1312" s="67"/>
      <c r="I1312" s="70">
        <f t="shared" si="27"/>
        <v>0</v>
      </c>
    </row>
    <row r="1313" spans="1:9" x14ac:dyDescent="0.2">
      <c r="A1313" s="64" t="s">
        <v>779</v>
      </c>
      <c r="B1313" s="77" t="s">
        <v>2779</v>
      </c>
      <c r="C1313" s="80" t="s">
        <v>2780</v>
      </c>
      <c r="D1313" s="87" t="s">
        <v>2781</v>
      </c>
      <c r="E1313" s="67">
        <v>0</v>
      </c>
      <c r="F1313" s="67">
        <v>0</v>
      </c>
      <c r="G1313" s="70">
        <v>0</v>
      </c>
      <c r="I1313" s="70">
        <f t="shared" si="27"/>
        <v>0</v>
      </c>
    </row>
    <row r="1314" spans="1:9" x14ac:dyDescent="0.2">
      <c r="A1314" s="79" t="s">
        <v>782</v>
      </c>
      <c r="B1314" s="80" t="s">
        <v>2782</v>
      </c>
      <c r="C1314" s="80"/>
      <c r="D1314" s="88" t="s">
        <v>464</v>
      </c>
      <c r="E1314" s="67">
        <v>2.4300000000000002</v>
      </c>
      <c r="F1314" s="67">
        <v>2.4300000000000002</v>
      </c>
      <c r="G1314" s="70">
        <v>18</v>
      </c>
      <c r="I1314" s="70">
        <f t="shared" si="27"/>
        <v>18</v>
      </c>
    </row>
    <row r="1315" spans="1:9" x14ac:dyDescent="0.2">
      <c r="A1315" s="64" t="s">
        <v>779</v>
      </c>
      <c r="B1315" s="77" t="s">
        <v>2783</v>
      </c>
      <c r="C1315" s="80"/>
      <c r="D1315" s="87" t="s">
        <v>2405</v>
      </c>
      <c r="E1315" s="67"/>
      <c r="F1315" s="67"/>
      <c r="I1315" s="70">
        <f t="shared" si="27"/>
        <v>0</v>
      </c>
    </row>
    <row r="1316" spans="1:9" x14ac:dyDescent="0.2">
      <c r="A1316" s="90" t="s">
        <v>785</v>
      </c>
      <c r="B1316" s="123" t="s">
        <v>2784</v>
      </c>
      <c r="D1316" s="125" t="s">
        <v>1263</v>
      </c>
      <c r="E1316" s="67">
        <v>345.06</v>
      </c>
      <c r="F1316" s="67">
        <v>345.06</v>
      </c>
      <c r="G1316" s="70">
        <v>2556</v>
      </c>
      <c r="I1316" s="70">
        <f t="shared" si="27"/>
        <v>2556</v>
      </c>
    </row>
    <row r="1317" spans="1:9" x14ac:dyDescent="0.2">
      <c r="A1317" s="63" t="s">
        <v>782</v>
      </c>
      <c r="B1317" s="80" t="s">
        <v>2785</v>
      </c>
      <c r="C1317" s="81"/>
      <c r="D1317" s="88" t="s">
        <v>2557</v>
      </c>
      <c r="E1317" s="67">
        <v>4.8600000000000003</v>
      </c>
      <c r="F1317" s="67">
        <v>4.8600000000000003</v>
      </c>
      <c r="G1317" s="70">
        <v>36</v>
      </c>
      <c r="I1317" s="70">
        <f t="shared" si="27"/>
        <v>36</v>
      </c>
    </row>
    <row r="1318" spans="1:9" x14ac:dyDescent="0.2">
      <c r="A1318" s="64" t="s">
        <v>779</v>
      </c>
      <c r="B1318" s="77" t="s">
        <v>2786</v>
      </c>
      <c r="C1318" s="78"/>
      <c r="D1318" s="87" t="s">
        <v>2557</v>
      </c>
      <c r="E1318" s="67"/>
      <c r="F1318" s="67"/>
      <c r="I1318" s="70">
        <f t="shared" si="27"/>
        <v>0</v>
      </c>
    </row>
    <row r="1319" spans="1:9" x14ac:dyDescent="0.2">
      <c r="A1319" s="79" t="s">
        <v>785</v>
      </c>
      <c r="B1319" s="80" t="s">
        <v>2787</v>
      </c>
      <c r="C1319" s="81" t="s">
        <v>2788</v>
      </c>
      <c r="D1319" s="88" t="s">
        <v>2789</v>
      </c>
      <c r="E1319" s="67">
        <v>147.01</v>
      </c>
      <c r="F1319" s="67">
        <v>147.02000000000001</v>
      </c>
      <c r="G1319" s="70">
        <v>1089</v>
      </c>
      <c r="I1319" s="70">
        <f t="shared" si="27"/>
        <v>1089</v>
      </c>
    </row>
    <row r="1320" spans="1:9" x14ac:dyDescent="0.2">
      <c r="A1320" s="64" t="s">
        <v>779</v>
      </c>
      <c r="B1320" s="77" t="s">
        <v>2790</v>
      </c>
      <c r="C1320" s="81" t="s">
        <v>2791</v>
      </c>
      <c r="D1320" s="87" t="s">
        <v>960</v>
      </c>
      <c r="E1320" s="67"/>
      <c r="F1320" s="67"/>
      <c r="I1320" s="70">
        <f t="shared" si="27"/>
        <v>0</v>
      </c>
    </row>
    <row r="1321" spans="1:9" x14ac:dyDescent="0.2">
      <c r="A1321" s="79" t="s">
        <v>785</v>
      </c>
      <c r="B1321" s="80" t="s">
        <v>2792</v>
      </c>
      <c r="C1321" s="81"/>
      <c r="D1321" s="88" t="s">
        <v>2216</v>
      </c>
      <c r="E1321" s="67">
        <v>573.48</v>
      </c>
      <c r="F1321" s="67">
        <v>573.48</v>
      </c>
      <c r="G1321" s="70">
        <v>4248</v>
      </c>
      <c r="I1321" s="70">
        <f t="shared" si="27"/>
        <v>4248</v>
      </c>
    </row>
    <row r="1322" spans="1:9" x14ac:dyDescent="0.2">
      <c r="A1322" s="79" t="s">
        <v>785</v>
      </c>
      <c r="B1322" s="80" t="s">
        <v>2793</v>
      </c>
      <c r="C1322" s="81"/>
      <c r="D1322" s="88" t="s">
        <v>2357</v>
      </c>
      <c r="E1322" s="67">
        <v>377.87</v>
      </c>
      <c r="F1322" s="67">
        <v>377.87</v>
      </c>
      <c r="G1322" s="70">
        <v>2799</v>
      </c>
      <c r="I1322" s="70">
        <f t="shared" si="27"/>
        <v>2799</v>
      </c>
    </row>
    <row r="1323" spans="1:9" x14ac:dyDescent="0.2">
      <c r="A1323" s="82" t="s">
        <v>779</v>
      </c>
      <c r="B1323" s="83" t="s">
        <v>2794</v>
      </c>
      <c r="C1323" s="77"/>
      <c r="D1323" s="87" t="s">
        <v>2357</v>
      </c>
      <c r="E1323" s="67"/>
      <c r="F1323" s="67"/>
      <c r="I1323" s="70">
        <f t="shared" si="27"/>
        <v>0</v>
      </c>
    </row>
    <row r="1324" spans="1:9" x14ac:dyDescent="0.2">
      <c r="A1324" s="82" t="s">
        <v>779</v>
      </c>
      <c r="B1324" s="83" t="s">
        <v>2795</v>
      </c>
      <c r="C1324" s="77"/>
      <c r="D1324" s="87" t="s">
        <v>2796</v>
      </c>
      <c r="E1324" s="67"/>
      <c r="F1324" s="67"/>
      <c r="I1324" s="70">
        <f t="shared" si="27"/>
        <v>0</v>
      </c>
    </row>
    <row r="1325" spans="1:9" x14ac:dyDescent="0.2">
      <c r="A1325" s="84" t="s">
        <v>782</v>
      </c>
      <c r="B1325" s="85" t="s">
        <v>2797</v>
      </c>
      <c r="C1325" s="80" t="s">
        <v>2798</v>
      </c>
      <c r="D1325" s="88" t="s">
        <v>2658</v>
      </c>
      <c r="E1325" s="67">
        <v>393.05</v>
      </c>
      <c r="F1325" s="67">
        <v>393.05</v>
      </c>
      <c r="G1325" s="70">
        <v>2911.5</v>
      </c>
      <c r="I1325" s="70">
        <f t="shared" si="27"/>
        <v>2911.5</v>
      </c>
    </row>
    <row r="1326" spans="1:9" x14ac:dyDescent="0.2">
      <c r="A1326" s="84" t="s">
        <v>782</v>
      </c>
      <c r="B1326" s="85" t="s">
        <v>486</v>
      </c>
      <c r="C1326" s="80"/>
      <c r="D1326" s="88" t="s">
        <v>2245</v>
      </c>
      <c r="E1326" s="67"/>
      <c r="F1326" s="67"/>
      <c r="I1326" s="70">
        <f t="shared" si="27"/>
        <v>0</v>
      </c>
    </row>
    <row r="1327" spans="1:9" x14ac:dyDescent="0.2">
      <c r="A1327" s="84" t="s">
        <v>782</v>
      </c>
      <c r="B1327" s="85" t="s">
        <v>487</v>
      </c>
      <c r="C1327" s="80" t="s">
        <v>2799</v>
      </c>
      <c r="D1327" s="88" t="s">
        <v>2800</v>
      </c>
      <c r="E1327" s="67">
        <v>137.66</v>
      </c>
      <c r="F1327" s="67">
        <v>137.66</v>
      </c>
      <c r="G1327" s="70">
        <v>1019.72</v>
      </c>
      <c r="I1327" s="70">
        <f t="shared" si="27"/>
        <v>1019.72</v>
      </c>
    </row>
    <row r="1328" spans="1:9" x14ac:dyDescent="0.2">
      <c r="A1328" s="84" t="s">
        <v>785</v>
      </c>
      <c r="B1328" s="85" t="s">
        <v>2801</v>
      </c>
      <c r="C1328" s="80"/>
      <c r="D1328" s="88" t="s">
        <v>791</v>
      </c>
      <c r="E1328" s="67">
        <v>154.31</v>
      </c>
      <c r="F1328" s="67">
        <v>154.31</v>
      </c>
      <c r="G1328" s="70">
        <v>1143</v>
      </c>
      <c r="I1328" s="70">
        <f t="shared" si="27"/>
        <v>1143</v>
      </c>
    </row>
    <row r="1329" spans="1:9" x14ac:dyDescent="0.2">
      <c r="A1329" s="63" t="s">
        <v>785</v>
      </c>
      <c r="B1329" s="65" t="s">
        <v>2802</v>
      </c>
      <c r="C1329" s="65" t="s">
        <v>2803</v>
      </c>
      <c r="D1329" s="125" t="s">
        <v>2804</v>
      </c>
      <c r="E1329" s="67">
        <v>91.58</v>
      </c>
      <c r="F1329" s="67">
        <v>91.58</v>
      </c>
      <c r="G1329" s="70">
        <v>585</v>
      </c>
      <c r="H1329" s="70">
        <v>63</v>
      </c>
      <c r="I1329" s="70">
        <f t="shared" si="27"/>
        <v>648</v>
      </c>
    </row>
    <row r="1330" spans="1:9" x14ac:dyDescent="0.2">
      <c r="A1330" s="63" t="s">
        <v>785</v>
      </c>
      <c r="B1330" s="65" t="s">
        <v>2805</v>
      </c>
      <c r="D1330" s="125" t="s">
        <v>258</v>
      </c>
      <c r="E1330" s="67">
        <v>0</v>
      </c>
      <c r="F1330" s="67">
        <v>0</v>
      </c>
      <c r="G1330" s="70">
        <v>0</v>
      </c>
      <c r="I1330" s="70">
        <f t="shared" si="27"/>
        <v>0</v>
      </c>
    </row>
    <row r="1331" spans="1:9" x14ac:dyDescent="0.2">
      <c r="A1331" s="92" t="s">
        <v>779</v>
      </c>
      <c r="B1331" s="87" t="s">
        <v>2806</v>
      </c>
      <c r="C1331" s="87"/>
      <c r="D1331" s="87" t="s">
        <v>258</v>
      </c>
      <c r="E1331" s="67"/>
      <c r="F1331" s="67"/>
      <c r="I1331" s="70">
        <f t="shared" si="27"/>
        <v>0</v>
      </c>
    </row>
    <row r="1332" spans="1:9" x14ac:dyDescent="0.2">
      <c r="A1332" s="109" t="s">
        <v>785</v>
      </c>
      <c r="B1332" s="88" t="s">
        <v>2807</v>
      </c>
      <c r="C1332" s="88"/>
      <c r="D1332" s="88" t="s">
        <v>1504</v>
      </c>
      <c r="E1332" s="67"/>
      <c r="F1332" s="67"/>
      <c r="I1332" s="70">
        <f t="shared" si="27"/>
        <v>0</v>
      </c>
    </row>
    <row r="1333" spans="1:9" x14ac:dyDescent="0.2">
      <c r="A1333" s="93" t="s">
        <v>785</v>
      </c>
      <c r="B1333" s="88" t="s">
        <v>2808</v>
      </c>
      <c r="C1333" s="88"/>
      <c r="D1333" s="88" t="s">
        <v>2616</v>
      </c>
      <c r="E1333" s="67">
        <v>12.15</v>
      </c>
      <c r="F1333" s="67">
        <v>12.15</v>
      </c>
      <c r="G1333" s="70">
        <v>90</v>
      </c>
      <c r="I1333" s="70">
        <f t="shared" si="27"/>
        <v>90</v>
      </c>
    </row>
    <row r="1334" spans="1:9" x14ac:dyDescent="0.2">
      <c r="A1334" s="86" t="s">
        <v>779</v>
      </c>
      <c r="B1334" s="87" t="s">
        <v>2809</v>
      </c>
      <c r="C1334" s="87"/>
      <c r="D1334" s="87" t="s">
        <v>2616</v>
      </c>
      <c r="E1334" s="67"/>
      <c r="F1334" s="67"/>
      <c r="I1334" s="70">
        <f t="shared" si="27"/>
        <v>0</v>
      </c>
    </row>
    <row r="1335" spans="1:9" x14ac:dyDescent="0.2">
      <c r="A1335" s="86" t="s">
        <v>779</v>
      </c>
      <c r="B1335" s="87" t="s">
        <v>2810</v>
      </c>
      <c r="C1335" s="87"/>
      <c r="D1335" s="87" t="s">
        <v>1504</v>
      </c>
      <c r="E1335" s="67"/>
      <c r="F1335" s="67"/>
      <c r="I1335" s="70">
        <f t="shared" si="27"/>
        <v>0</v>
      </c>
    </row>
    <row r="1336" spans="1:9" x14ac:dyDescent="0.2">
      <c r="A1336" s="92" t="s">
        <v>779</v>
      </c>
      <c r="B1336" s="87" t="s">
        <v>2811</v>
      </c>
      <c r="C1336" s="87"/>
      <c r="D1336" s="87" t="s">
        <v>362</v>
      </c>
      <c r="E1336" s="67"/>
      <c r="F1336" s="67"/>
      <c r="I1336" s="70">
        <f t="shared" si="27"/>
        <v>0</v>
      </c>
    </row>
    <row r="1337" spans="1:9" x14ac:dyDescent="0.2">
      <c r="A1337" s="109" t="s">
        <v>785</v>
      </c>
      <c r="B1337" s="88" t="s">
        <v>2812</v>
      </c>
      <c r="C1337" s="129"/>
      <c r="D1337" s="88" t="s">
        <v>791</v>
      </c>
      <c r="E1337" s="67">
        <v>34.020000000000003</v>
      </c>
      <c r="F1337" s="67">
        <v>34.020000000000003</v>
      </c>
      <c r="G1337" s="70">
        <v>252</v>
      </c>
      <c r="I1337" s="70">
        <f t="shared" si="27"/>
        <v>252</v>
      </c>
    </row>
    <row r="1338" spans="1:9" x14ac:dyDescent="0.2">
      <c r="A1338" s="92" t="s">
        <v>779</v>
      </c>
      <c r="B1338" s="87" t="s">
        <v>2813</v>
      </c>
      <c r="C1338" s="128"/>
      <c r="D1338" s="87" t="s">
        <v>791</v>
      </c>
      <c r="E1338" s="67"/>
      <c r="F1338" s="67"/>
      <c r="I1338" s="70">
        <f t="shared" si="27"/>
        <v>0</v>
      </c>
    </row>
    <row r="1339" spans="1:9" x14ac:dyDescent="0.2">
      <c r="A1339" s="109" t="s">
        <v>785</v>
      </c>
      <c r="B1339" s="88" t="s">
        <v>2814</v>
      </c>
      <c r="C1339" s="129"/>
      <c r="D1339" s="88" t="s">
        <v>2815</v>
      </c>
      <c r="E1339" s="67">
        <v>178.92</v>
      </c>
      <c r="F1339" s="67">
        <v>178.91</v>
      </c>
      <c r="G1339" s="70">
        <v>1147.5</v>
      </c>
      <c r="H1339" s="70">
        <v>120</v>
      </c>
      <c r="I1339" s="70">
        <f t="shared" si="27"/>
        <v>1267.5</v>
      </c>
    </row>
    <row r="1340" spans="1:9" x14ac:dyDescent="0.2">
      <c r="A1340" s="109" t="s">
        <v>782</v>
      </c>
      <c r="B1340" s="88" t="s">
        <v>2816</v>
      </c>
      <c r="C1340" s="128"/>
      <c r="D1340" s="87" t="s">
        <v>113</v>
      </c>
      <c r="E1340" s="67">
        <v>49.95</v>
      </c>
      <c r="F1340" s="67">
        <v>49.95</v>
      </c>
      <c r="G1340" s="70">
        <v>370.02</v>
      </c>
      <c r="I1340" s="70">
        <f t="shared" si="27"/>
        <v>370.02</v>
      </c>
    </row>
    <row r="1341" spans="1:9" x14ac:dyDescent="0.2">
      <c r="A1341" s="109" t="s">
        <v>782</v>
      </c>
      <c r="B1341" s="88" t="s">
        <v>2817</v>
      </c>
      <c r="C1341" s="129"/>
      <c r="D1341" s="88" t="s">
        <v>500</v>
      </c>
      <c r="E1341" s="67"/>
      <c r="F1341" s="67"/>
    </row>
    <row r="1342" spans="1:9" x14ac:dyDescent="0.2">
      <c r="A1342" s="109" t="s">
        <v>785</v>
      </c>
      <c r="B1342" s="88" t="s">
        <v>2818</v>
      </c>
      <c r="C1342" s="88"/>
      <c r="D1342" s="88" t="s">
        <v>951</v>
      </c>
      <c r="E1342" s="67">
        <v>0</v>
      </c>
      <c r="F1342" s="67">
        <v>0</v>
      </c>
      <c r="G1342" s="70">
        <v>0</v>
      </c>
      <c r="I1342" s="70">
        <f t="shared" ref="I1342:I1405" si="28">SUM(G1342:H1342)</f>
        <v>0</v>
      </c>
    </row>
    <row r="1343" spans="1:9" x14ac:dyDescent="0.2">
      <c r="A1343" s="118" t="s">
        <v>785</v>
      </c>
      <c r="B1343" s="125" t="s">
        <v>2819</v>
      </c>
      <c r="C1343" s="125"/>
      <c r="D1343" s="125" t="s">
        <v>1011</v>
      </c>
      <c r="E1343" s="67">
        <v>884.52</v>
      </c>
      <c r="F1343" s="67">
        <v>884.52</v>
      </c>
      <c r="G1343" s="70">
        <v>6552</v>
      </c>
      <c r="I1343" s="70">
        <f t="shared" si="28"/>
        <v>6552</v>
      </c>
    </row>
    <row r="1344" spans="1:9" x14ac:dyDescent="0.2">
      <c r="A1344" s="86" t="s">
        <v>779</v>
      </c>
      <c r="B1344" s="87" t="s">
        <v>2820</v>
      </c>
      <c r="C1344" s="128"/>
      <c r="D1344" s="87" t="s">
        <v>2821</v>
      </c>
      <c r="E1344" s="67"/>
      <c r="F1344" s="67"/>
      <c r="I1344" s="70">
        <f t="shared" si="28"/>
        <v>0</v>
      </c>
    </row>
    <row r="1345" spans="1:9" x14ac:dyDescent="0.2">
      <c r="A1345" s="93" t="s">
        <v>785</v>
      </c>
      <c r="B1345" s="88" t="s">
        <v>2822</v>
      </c>
      <c r="C1345" s="88"/>
      <c r="D1345" s="88" t="s">
        <v>791</v>
      </c>
      <c r="E1345" s="67">
        <v>41.31</v>
      </c>
      <c r="F1345" s="67">
        <v>41.31</v>
      </c>
      <c r="G1345" s="70">
        <v>306</v>
      </c>
      <c r="I1345" s="70">
        <f t="shared" si="28"/>
        <v>306</v>
      </c>
    </row>
    <row r="1346" spans="1:9" x14ac:dyDescent="0.2">
      <c r="A1346" s="86" t="s">
        <v>779</v>
      </c>
      <c r="B1346" s="87" t="s">
        <v>2823</v>
      </c>
      <c r="C1346" s="87"/>
      <c r="D1346" s="87" t="s">
        <v>1263</v>
      </c>
      <c r="E1346" s="67"/>
      <c r="F1346" s="67"/>
      <c r="I1346" s="70">
        <f t="shared" si="28"/>
        <v>0</v>
      </c>
    </row>
    <row r="1347" spans="1:9" x14ac:dyDescent="0.2">
      <c r="A1347" s="86" t="s">
        <v>779</v>
      </c>
      <c r="B1347" s="87" t="s">
        <v>2824</v>
      </c>
      <c r="C1347" s="87"/>
      <c r="D1347" s="87" t="s">
        <v>908</v>
      </c>
      <c r="E1347" s="67"/>
      <c r="F1347" s="67"/>
      <c r="I1347" s="70">
        <f t="shared" si="28"/>
        <v>0</v>
      </c>
    </row>
    <row r="1348" spans="1:9" x14ac:dyDescent="0.2">
      <c r="A1348" s="63" t="s">
        <v>785</v>
      </c>
      <c r="B1348" s="65" t="s">
        <v>2825</v>
      </c>
      <c r="D1348" s="125" t="s">
        <v>2826</v>
      </c>
      <c r="E1348" s="67">
        <f>6079.59+20.45</f>
        <v>6100.04</v>
      </c>
      <c r="F1348" s="67">
        <v>6100.04</v>
      </c>
      <c r="G1348" s="70">
        <f>45033.97+27</f>
        <v>45060.97</v>
      </c>
      <c r="H1348" s="70">
        <v>84</v>
      </c>
      <c r="I1348" s="70">
        <f t="shared" si="28"/>
        <v>45144.97</v>
      </c>
    </row>
    <row r="1349" spans="1:9" x14ac:dyDescent="0.2">
      <c r="A1349" s="64" t="s">
        <v>779</v>
      </c>
      <c r="B1349" s="87" t="s">
        <v>2827</v>
      </c>
      <c r="C1349" s="78"/>
      <c r="D1349" s="87" t="s">
        <v>908</v>
      </c>
      <c r="E1349" s="67"/>
      <c r="F1349" s="67"/>
      <c r="I1349" s="70">
        <f t="shared" si="28"/>
        <v>0</v>
      </c>
    </row>
    <row r="1350" spans="1:9" x14ac:dyDescent="0.2">
      <c r="A1350" s="86" t="s">
        <v>779</v>
      </c>
      <c r="B1350" s="128" t="s">
        <v>2828</v>
      </c>
      <c r="C1350" s="129"/>
      <c r="D1350" s="128" t="s">
        <v>791</v>
      </c>
      <c r="E1350" s="67"/>
      <c r="F1350" s="67"/>
      <c r="I1350" s="70">
        <f t="shared" si="28"/>
        <v>0</v>
      </c>
    </row>
    <row r="1351" spans="1:9" x14ac:dyDescent="0.2">
      <c r="A1351" s="93" t="s">
        <v>785</v>
      </c>
      <c r="B1351" s="129" t="s">
        <v>2829</v>
      </c>
      <c r="C1351" s="129"/>
      <c r="D1351" s="129" t="s">
        <v>2270</v>
      </c>
      <c r="E1351" s="67">
        <v>0</v>
      </c>
      <c r="F1351" s="67">
        <v>0</v>
      </c>
      <c r="G1351" s="70">
        <v>0</v>
      </c>
      <c r="I1351" s="70">
        <f t="shared" si="28"/>
        <v>0</v>
      </c>
    </row>
    <row r="1352" spans="1:9" x14ac:dyDescent="0.2">
      <c r="A1352" s="93" t="s">
        <v>785</v>
      </c>
      <c r="B1352" s="129" t="s">
        <v>2830</v>
      </c>
      <c r="C1352" s="129"/>
      <c r="D1352" s="129" t="s">
        <v>1104</v>
      </c>
      <c r="E1352" s="67">
        <v>12.15</v>
      </c>
      <c r="F1352" s="67">
        <v>12.15</v>
      </c>
      <c r="G1352" s="70">
        <v>90</v>
      </c>
      <c r="I1352" s="70">
        <f t="shared" si="28"/>
        <v>90</v>
      </c>
    </row>
    <row r="1353" spans="1:9" x14ac:dyDescent="0.2">
      <c r="A1353" s="86" t="s">
        <v>779</v>
      </c>
      <c r="B1353" s="87" t="s">
        <v>2831</v>
      </c>
      <c r="C1353" s="87"/>
      <c r="D1353" s="87" t="s">
        <v>1104</v>
      </c>
      <c r="E1353" s="67"/>
      <c r="F1353" s="67"/>
      <c r="I1353" s="70">
        <f t="shared" si="28"/>
        <v>0</v>
      </c>
    </row>
    <row r="1354" spans="1:9" x14ac:dyDescent="0.2">
      <c r="A1354" s="86" t="s">
        <v>779</v>
      </c>
      <c r="B1354" s="87" t="s">
        <v>2832</v>
      </c>
      <c r="C1354" s="88" t="s">
        <v>2833</v>
      </c>
      <c r="D1354" s="87" t="s">
        <v>1308</v>
      </c>
      <c r="E1354" s="67"/>
      <c r="F1354" s="67"/>
      <c r="I1354" s="70">
        <f t="shared" si="28"/>
        <v>0</v>
      </c>
    </row>
    <row r="1355" spans="1:9" x14ac:dyDescent="0.2">
      <c r="A1355" s="109" t="s">
        <v>785</v>
      </c>
      <c r="B1355" s="129" t="s">
        <v>2834</v>
      </c>
      <c r="C1355" s="129"/>
      <c r="D1355" s="129" t="s">
        <v>2270</v>
      </c>
      <c r="E1355" s="67">
        <v>371.76</v>
      </c>
      <c r="F1355" s="67">
        <v>371.76</v>
      </c>
      <c r="G1355" s="70">
        <v>2753.76</v>
      </c>
      <c r="I1355" s="70">
        <f t="shared" si="28"/>
        <v>2753.76</v>
      </c>
    </row>
    <row r="1356" spans="1:9" x14ac:dyDescent="0.2">
      <c r="A1356" s="93" t="s">
        <v>785</v>
      </c>
      <c r="B1356" s="129" t="s">
        <v>2835</v>
      </c>
      <c r="C1356" s="129" t="s">
        <v>2836</v>
      </c>
      <c r="D1356" s="129" t="s">
        <v>1992</v>
      </c>
      <c r="E1356" s="67">
        <v>93.56</v>
      </c>
      <c r="F1356" s="67">
        <v>93.56</v>
      </c>
      <c r="G1356" s="70">
        <v>693</v>
      </c>
      <c r="I1356" s="70">
        <f t="shared" si="28"/>
        <v>693</v>
      </c>
    </row>
    <row r="1357" spans="1:9" x14ac:dyDescent="0.2">
      <c r="A1357" s="92" t="s">
        <v>779</v>
      </c>
      <c r="B1357" s="128" t="s">
        <v>2837</v>
      </c>
      <c r="C1357" s="129" t="s">
        <v>2836</v>
      </c>
      <c r="D1357" s="128" t="s">
        <v>1992</v>
      </c>
      <c r="E1357" s="67"/>
      <c r="F1357" s="67"/>
      <c r="I1357" s="70">
        <f t="shared" si="28"/>
        <v>0</v>
      </c>
    </row>
    <row r="1358" spans="1:9" x14ac:dyDescent="0.2">
      <c r="A1358" s="109" t="s">
        <v>785</v>
      </c>
      <c r="B1358" s="129" t="s">
        <v>2838</v>
      </c>
      <c r="C1358" s="129"/>
      <c r="D1358" s="129" t="s">
        <v>667</v>
      </c>
      <c r="E1358" s="67"/>
      <c r="F1358" s="67"/>
      <c r="I1358" s="70">
        <f t="shared" si="28"/>
        <v>0</v>
      </c>
    </row>
    <row r="1359" spans="1:9" x14ac:dyDescent="0.2">
      <c r="A1359" s="92" t="s">
        <v>779</v>
      </c>
      <c r="B1359" s="128" t="s">
        <v>2839</v>
      </c>
      <c r="C1359" s="88" t="s">
        <v>2840</v>
      </c>
      <c r="D1359" s="128" t="s">
        <v>791</v>
      </c>
      <c r="E1359" s="67"/>
      <c r="F1359" s="67"/>
      <c r="I1359" s="70">
        <f t="shared" si="28"/>
        <v>0</v>
      </c>
    </row>
    <row r="1360" spans="1:9" x14ac:dyDescent="0.2">
      <c r="A1360" s="101" t="s">
        <v>785</v>
      </c>
      <c r="B1360" s="100" t="s">
        <v>2841</v>
      </c>
      <c r="C1360" s="100" t="s">
        <v>2842</v>
      </c>
      <c r="D1360" s="100" t="s">
        <v>2843</v>
      </c>
      <c r="E1360" s="67">
        <v>68.040000000000006</v>
      </c>
      <c r="F1360" s="67">
        <v>68.040000000000006</v>
      </c>
      <c r="G1360" s="70">
        <v>504</v>
      </c>
      <c r="I1360" s="70">
        <f t="shared" si="28"/>
        <v>504</v>
      </c>
    </row>
    <row r="1361" spans="1:9" x14ac:dyDescent="0.2">
      <c r="A1361" s="93" t="s">
        <v>785</v>
      </c>
      <c r="B1361" s="94" t="s">
        <v>2844</v>
      </c>
      <c r="C1361" s="100"/>
      <c r="D1361" s="94" t="s">
        <v>510</v>
      </c>
      <c r="E1361" s="67">
        <v>0</v>
      </c>
      <c r="F1361" s="67">
        <v>0</v>
      </c>
      <c r="G1361" s="70">
        <v>0</v>
      </c>
      <c r="I1361" s="70">
        <f t="shared" si="28"/>
        <v>0</v>
      </c>
    </row>
    <row r="1362" spans="1:9" x14ac:dyDescent="0.2">
      <c r="A1362" s="92" t="s">
        <v>779</v>
      </c>
      <c r="B1362" s="87" t="s">
        <v>2845</v>
      </c>
      <c r="C1362" s="95"/>
      <c r="D1362" s="95" t="s">
        <v>1263</v>
      </c>
      <c r="E1362" s="67"/>
      <c r="F1362" s="67"/>
      <c r="I1362" s="70">
        <f t="shared" si="28"/>
        <v>0</v>
      </c>
    </row>
    <row r="1363" spans="1:9" x14ac:dyDescent="0.2">
      <c r="A1363" s="63" t="s">
        <v>785</v>
      </c>
      <c r="B1363" s="65" t="s">
        <v>2846</v>
      </c>
      <c r="D1363" s="65" t="s">
        <v>2847</v>
      </c>
      <c r="E1363" s="67">
        <v>4247.34</v>
      </c>
      <c r="F1363" s="67">
        <v>4247.34</v>
      </c>
      <c r="G1363" s="70">
        <v>31461.75</v>
      </c>
      <c r="I1363" s="70">
        <f t="shared" si="28"/>
        <v>31461.75</v>
      </c>
    </row>
    <row r="1364" spans="1:9" x14ac:dyDescent="0.2">
      <c r="A1364" s="84" t="s">
        <v>785</v>
      </c>
      <c r="B1364" s="129" t="s">
        <v>2848</v>
      </c>
      <c r="C1364" s="81" t="s">
        <v>2849</v>
      </c>
      <c r="D1364" s="129" t="s">
        <v>2562</v>
      </c>
      <c r="E1364" s="67">
        <v>0</v>
      </c>
      <c r="F1364" s="67">
        <v>0</v>
      </c>
      <c r="G1364" s="70">
        <v>0</v>
      </c>
      <c r="I1364" s="70">
        <f t="shared" si="28"/>
        <v>0</v>
      </c>
    </row>
    <row r="1365" spans="1:9" x14ac:dyDescent="0.2">
      <c r="A1365" s="82" t="s">
        <v>779</v>
      </c>
      <c r="B1365" s="83" t="s">
        <v>2850</v>
      </c>
      <c r="C1365" s="77"/>
      <c r="D1365" s="77" t="s">
        <v>874</v>
      </c>
      <c r="E1365" s="67"/>
      <c r="F1365" s="67"/>
      <c r="I1365" s="70">
        <f t="shared" si="28"/>
        <v>0</v>
      </c>
    </row>
    <row r="1366" spans="1:9" x14ac:dyDescent="0.2">
      <c r="A1366" s="64" t="s">
        <v>779</v>
      </c>
      <c r="B1366" s="77" t="s">
        <v>2851</v>
      </c>
      <c r="C1366" s="80" t="s">
        <v>2852</v>
      </c>
      <c r="D1366" s="77" t="s">
        <v>1609</v>
      </c>
      <c r="E1366" s="67"/>
      <c r="F1366" s="67"/>
      <c r="I1366" s="70">
        <f t="shared" si="28"/>
        <v>0</v>
      </c>
    </row>
    <row r="1367" spans="1:9" x14ac:dyDescent="0.2">
      <c r="A1367" s="101" t="s">
        <v>785</v>
      </c>
      <c r="B1367" s="125" t="s">
        <v>2853</v>
      </c>
      <c r="C1367" s="125"/>
      <c r="D1367" s="125" t="s">
        <v>1609</v>
      </c>
      <c r="E1367" s="67">
        <v>275.81</v>
      </c>
      <c r="F1367" s="67">
        <v>275.81</v>
      </c>
      <c r="G1367" s="70">
        <v>2043</v>
      </c>
      <c r="I1367" s="70">
        <f t="shared" si="28"/>
        <v>2043</v>
      </c>
    </row>
    <row r="1368" spans="1:9" x14ac:dyDescent="0.2">
      <c r="A1368" s="86" t="s">
        <v>779</v>
      </c>
      <c r="B1368" s="87" t="s">
        <v>2854</v>
      </c>
      <c r="C1368" s="87"/>
      <c r="D1368" s="87" t="s">
        <v>1609</v>
      </c>
      <c r="E1368" s="67"/>
      <c r="F1368" s="67"/>
      <c r="I1368" s="70">
        <f t="shared" si="28"/>
        <v>0</v>
      </c>
    </row>
    <row r="1369" spans="1:9" x14ac:dyDescent="0.2">
      <c r="A1369" s="93" t="s">
        <v>785</v>
      </c>
      <c r="B1369" s="88" t="s">
        <v>512</v>
      </c>
      <c r="C1369" s="88"/>
      <c r="D1369" s="88" t="s">
        <v>2855</v>
      </c>
      <c r="E1369" s="67">
        <v>0</v>
      </c>
      <c r="F1369" s="67">
        <v>0</v>
      </c>
      <c r="G1369" s="70">
        <v>0</v>
      </c>
      <c r="I1369" s="70">
        <f t="shared" si="28"/>
        <v>0</v>
      </c>
    </row>
    <row r="1370" spans="1:9" x14ac:dyDescent="0.2">
      <c r="A1370" s="93" t="s">
        <v>785</v>
      </c>
      <c r="B1370" s="88" t="s">
        <v>2856</v>
      </c>
      <c r="C1370" s="88"/>
      <c r="D1370" s="88" t="s">
        <v>1829</v>
      </c>
      <c r="E1370" s="67">
        <v>0</v>
      </c>
      <c r="F1370" s="67">
        <v>0</v>
      </c>
      <c r="G1370" s="70">
        <v>0</v>
      </c>
      <c r="I1370" s="70">
        <f t="shared" si="28"/>
        <v>0</v>
      </c>
    </row>
    <row r="1371" spans="1:9" x14ac:dyDescent="0.2">
      <c r="A1371" s="86" t="s">
        <v>779</v>
      </c>
      <c r="B1371" s="87" t="s">
        <v>2857</v>
      </c>
      <c r="C1371" s="87"/>
      <c r="D1371" s="87" t="s">
        <v>791</v>
      </c>
      <c r="E1371" s="67"/>
      <c r="F1371" s="67"/>
      <c r="I1371" s="70">
        <f t="shared" si="28"/>
        <v>0</v>
      </c>
    </row>
    <row r="1372" spans="1:9" x14ac:dyDescent="0.2">
      <c r="A1372" s="84" t="s">
        <v>782</v>
      </c>
      <c r="B1372" s="134" t="s">
        <v>2858</v>
      </c>
      <c r="C1372" s="123"/>
      <c r="D1372" s="129" t="s">
        <v>515</v>
      </c>
      <c r="E1372" s="67">
        <v>15.85</v>
      </c>
      <c r="F1372" s="67">
        <v>15.85</v>
      </c>
      <c r="G1372" s="70">
        <v>117.34</v>
      </c>
      <c r="I1372" s="70">
        <f t="shared" si="28"/>
        <v>117.34</v>
      </c>
    </row>
    <row r="1373" spans="1:9" x14ac:dyDescent="0.2">
      <c r="A1373" s="82" t="s">
        <v>779</v>
      </c>
      <c r="B1373" s="83" t="s">
        <v>2859</v>
      </c>
      <c r="C1373" s="85" t="s">
        <v>2860</v>
      </c>
      <c r="D1373" s="87" t="s">
        <v>791</v>
      </c>
      <c r="E1373" s="67"/>
      <c r="F1373" s="67"/>
      <c r="I1373" s="70">
        <f t="shared" si="28"/>
        <v>0</v>
      </c>
    </row>
    <row r="1374" spans="1:9" x14ac:dyDescent="0.2">
      <c r="A1374" s="84" t="s">
        <v>785</v>
      </c>
      <c r="B1374" s="134" t="s">
        <v>2861</v>
      </c>
      <c r="C1374" s="134" t="s">
        <v>2862</v>
      </c>
      <c r="D1374" s="129" t="s">
        <v>2863</v>
      </c>
      <c r="E1374" s="67"/>
      <c r="F1374" s="67"/>
      <c r="I1374" s="70">
        <f t="shared" si="28"/>
        <v>0</v>
      </c>
    </row>
    <row r="1375" spans="1:9" x14ac:dyDescent="0.2">
      <c r="A1375" s="79" t="s">
        <v>785</v>
      </c>
      <c r="B1375" s="80" t="s">
        <v>2864</v>
      </c>
      <c r="C1375" s="80"/>
      <c r="D1375" s="88" t="s">
        <v>258</v>
      </c>
      <c r="E1375" s="67">
        <v>143.37</v>
      </c>
      <c r="F1375" s="67">
        <v>143.37</v>
      </c>
      <c r="G1375" s="70">
        <v>1062</v>
      </c>
      <c r="I1375" s="70">
        <f t="shared" si="28"/>
        <v>1062</v>
      </c>
    </row>
    <row r="1376" spans="1:9" x14ac:dyDescent="0.2">
      <c r="A1376" s="64" t="s">
        <v>779</v>
      </c>
      <c r="B1376" s="77" t="s">
        <v>2865</v>
      </c>
      <c r="C1376" s="77"/>
      <c r="D1376" s="87" t="s">
        <v>258</v>
      </c>
      <c r="E1376" s="67"/>
      <c r="F1376" s="67"/>
      <c r="I1376" s="70">
        <f t="shared" si="28"/>
        <v>0</v>
      </c>
    </row>
    <row r="1377" spans="1:9" x14ac:dyDescent="0.2">
      <c r="A1377" s="64" t="s">
        <v>779</v>
      </c>
      <c r="B1377" s="77" t="s">
        <v>2866</v>
      </c>
      <c r="C1377" s="77"/>
      <c r="D1377" s="87" t="s">
        <v>258</v>
      </c>
      <c r="E1377" s="67"/>
      <c r="F1377" s="67"/>
      <c r="I1377" s="70">
        <f t="shared" si="28"/>
        <v>0</v>
      </c>
    </row>
    <row r="1378" spans="1:9" x14ac:dyDescent="0.2">
      <c r="A1378" s="63" t="s">
        <v>785</v>
      </c>
      <c r="B1378" s="65" t="s">
        <v>2867</v>
      </c>
      <c r="D1378" s="125" t="s">
        <v>2868</v>
      </c>
      <c r="E1378" s="67">
        <v>145.80000000000001</v>
      </c>
      <c r="F1378" s="67">
        <v>145.80000000000001</v>
      </c>
      <c r="G1378" s="70">
        <v>1080</v>
      </c>
      <c r="I1378" s="70">
        <f t="shared" si="28"/>
        <v>1080</v>
      </c>
    </row>
    <row r="1379" spans="1:9" x14ac:dyDescent="0.2">
      <c r="A1379" s="90" t="s">
        <v>785</v>
      </c>
      <c r="B1379" s="123" t="s">
        <v>2869</v>
      </c>
      <c r="D1379" s="125" t="s">
        <v>874</v>
      </c>
      <c r="E1379" s="67">
        <v>17.010000000000002</v>
      </c>
      <c r="F1379" s="67">
        <v>17.010000000000002</v>
      </c>
      <c r="G1379" s="70">
        <v>126</v>
      </c>
      <c r="I1379" s="70">
        <f t="shared" si="28"/>
        <v>126</v>
      </c>
    </row>
    <row r="1380" spans="1:9" x14ac:dyDescent="0.2">
      <c r="A1380" s="82" t="s">
        <v>779</v>
      </c>
      <c r="B1380" s="124" t="s">
        <v>2869</v>
      </c>
      <c r="C1380" s="78"/>
      <c r="D1380" s="128" t="s">
        <v>874</v>
      </c>
      <c r="E1380" s="67"/>
      <c r="F1380" s="67"/>
      <c r="I1380" s="70">
        <f t="shared" si="28"/>
        <v>0</v>
      </c>
    </row>
    <row r="1381" spans="1:9" x14ac:dyDescent="0.2">
      <c r="A1381" s="63" t="s">
        <v>785</v>
      </c>
      <c r="B1381" s="65" t="s">
        <v>2870</v>
      </c>
      <c r="D1381" s="125" t="s">
        <v>2474</v>
      </c>
      <c r="E1381" s="67">
        <v>0</v>
      </c>
      <c r="F1381" s="67">
        <v>0</v>
      </c>
      <c r="G1381" s="70">
        <v>0</v>
      </c>
      <c r="I1381" s="70">
        <f t="shared" si="28"/>
        <v>0</v>
      </c>
    </row>
    <row r="1382" spans="1:9" x14ac:dyDescent="0.2">
      <c r="A1382" s="82" t="s">
        <v>779</v>
      </c>
      <c r="B1382" s="83" t="s">
        <v>2871</v>
      </c>
      <c r="C1382" s="83"/>
      <c r="D1382" s="87" t="s">
        <v>2872</v>
      </c>
      <c r="E1382" s="67"/>
      <c r="F1382" s="67"/>
      <c r="I1382" s="70">
        <f t="shared" si="28"/>
        <v>0</v>
      </c>
    </row>
    <row r="1383" spans="1:9" x14ac:dyDescent="0.2">
      <c r="A1383" s="82" t="s">
        <v>779</v>
      </c>
      <c r="B1383" s="83" t="s">
        <v>2873</v>
      </c>
      <c r="C1383" s="83"/>
      <c r="D1383" s="87" t="s">
        <v>803</v>
      </c>
      <c r="E1383" s="67"/>
      <c r="F1383" s="67"/>
      <c r="I1383" s="70">
        <f t="shared" si="28"/>
        <v>0</v>
      </c>
    </row>
    <row r="1384" spans="1:9" x14ac:dyDescent="0.2">
      <c r="A1384" s="63" t="s">
        <v>782</v>
      </c>
      <c r="B1384" s="65" t="s">
        <v>2874</v>
      </c>
      <c r="D1384" s="65" t="s">
        <v>2875</v>
      </c>
      <c r="E1384" s="67">
        <v>0</v>
      </c>
      <c r="F1384" s="67">
        <v>0</v>
      </c>
      <c r="G1384" s="70">
        <v>0</v>
      </c>
      <c r="I1384" s="70">
        <f t="shared" si="28"/>
        <v>0</v>
      </c>
    </row>
    <row r="1385" spans="1:9" x14ac:dyDescent="0.2">
      <c r="A1385" s="64" t="s">
        <v>779</v>
      </c>
      <c r="B1385" s="78" t="s">
        <v>2876</v>
      </c>
      <c r="C1385" s="78"/>
      <c r="D1385" s="78" t="s">
        <v>2875</v>
      </c>
      <c r="E1385" s="67">
        <v>0</v>
      </c>
      <c r="F1385" s="67">
        <v>0</v>
      </c>
      <c r="G1385" s="70">
        <v>0</v>
      </c>
      <c r="I1385" s="70">
        <f t="shared" si="28"/>
        <v>0</v>
      </c>
    </row>
    <row r="1386" spans="1:9" x14ac:dyDescent="0.2">
      <c r="A1386" s="79" t="s">
        <v>785</v>
      </c>
      <c r="B1386" s="81" t="s">
        <v>2877</v>
      </c>
      <c r="C1386" s="81"/>
      <c r="D1386" s="81" t="s">
        <v>824</v>
      </c>
      <c r="E1386" s="67">
        <v>0</v>
      </c>
      <c r="F1386" s="67">
        <v>0</v>
      </c>
      <c r="G1386" s="70">
        <v>0</v>
      </c>
      <c r="I1386" s="70">
        <f t="shared" si="28"/>
        <v>0</v>
      </c>
    </row>
    <row r="1387" spans="1:9" x14ac:dyDescent="0.2">
      <c r="A1387" s="64" t="s">
        <v>779</v>
      </c>
      <c r="B1387" s="78" t="s">
        <v>2878</v>
      </c>
      <c r="C1387" s="78"/>
      <c r="D1387" s="78" t="s">
        <v>824</v>
      </c>
      <c r="E1387" s="67"/>
      <c r="F1387" s="67"/>
      <c r="I1387" s="70">
        <f t="shared" si="28"/>
        <v>0</v>
      </c>
    </row>
    <row r="1388" spans="1:9" x14ac:dyDescent="0.2">
      <c r="A1388" s="101" t="s">
        <v>785</v>
      </c>
      <c r="B1388" s="125" t="s">
        <v>2879</v>
      </c>
      <c r="C1388" s="125"/>
      <c r="D1388" s="125" t="s">
        <v>2055</v>
      </c>
      <c r="E1388" s="67">
        <f>1252.81+86.1</f>
        <v>1338.9099999999999</v>
      </c>
      <c r="F1388" s="67">
        <f>1235.8+62.1</f>
        <v>1297.8999999999999</v>
      </c>
      <c r="G1388" s="70">
        <v>9154.07</v>
      </c>
      <c r="H1388" s="70">
        <v>310.5</v>
      </c>
      <c r="I1388" s="70">
        <f t="shared" si="28"/>
        <v>9464.57</v>
      </c>
    </row>
    <row r="1389" spans="1:9" x14ac:dyDescent="0.2">
      <c r="A1389" s="86" t="s">
        <v>779</v>
      </c>
      <c r="B1389" s="128" t="s">
        <v>2880</v>
      </c>
      <c r="C1389" s="88" t="s">
        <v>2881</v>
      </c>
      <c r="D1389" s="128" t="s">
        <v>2882</v>
      </c>
      <c r="E1389" s="67"/>
      <c r="F1389" s="67"/>
      <c r="I1389" s="70">
        <f t="shared" si="28"/>
        <v>0</v>
      </c>
    </row>
    <row r="1390" spans="1:9" x14ac:dyDescent="0.2">
      <c r="A1390" s="86" t="s">
        <v>779</v>
      </c>
      <c r="B1390" s="128" t="s">
        <v>2883</v>
      </c>
      <c r="C1390" s="88" t="s">
        <v>2884</v>
      </c>
      <c r="D1390" s="128" t="s">
        <v>2320</v>
      </c>
      <c r="E1390" s="67"/>
      <c r="F1390" s="67"/>
      <c r="I1390" s="70">
        <f t="shared" si="28"/>
        <v>0</v>
      </c>
    </row>
    <row r="1391" spans="1:9" x14ac:dyDescent="0.2">
      <c r="A1391" s="86" t="s">
        <v>779</v>
      </c>
      <c r="B1391" s="87" t="s">
        <v>2885</v>
      </c>
      <c r="C1391" s="87"/>
      <c r="D1391" s="87" t="s">
        <v>1263</v>
      </c>
      <c r="E1391" s="67"/>
      <c r="F1391" s="67"/>
      <c r="I1391" s="70">
        <f t="shared" si="28"/>
        <v>0</v>
      </c>
    </row>
    <row r="1392" spans="1:9" x14ac:dyDescent="0.2">
      <c r="A1392" s="93" t="s">
        <v>785</v>
      </c>
      <c r="B1392" s="88" t="s">
        <v>2886</v>
      </c>
      <c r="C1392" s="88"/>
      <c r="D1392" s="88" t="s">
        <v>983</v>
      </c>
      <c r="E1392" s="67"/>
      <c r="F1392" s="67"/>
      <c r="I1392" s="70">
        <f t="shared" si="28"/>
        <v>0</v>
      </c>
    </row>
    <row r="1393" spans="1:9" x14ac:dyDescent="0.2">
      <c r="A1393" s="86" t="s">
        <v>779</v>
      </c>
      <c r="B1393" s="87" t="s">
        <v>2887</v>
      </c>
      <c r="C1393" s="87"/>
      <c r="D1393" s="87" t="s">
        <v>853</v>
      </c>
      <c r="E1393" s="67"/>
      <c r="F1393" s="67"/>
      <c r="I1393" s="70">
        <f t="shared" si="28"/>
        <v>0</v>
      </c>
    </row>
    <row r="1394" spans="1:9" x14ac:dyDescent="0.2">
      <c r="A1394" s="63" t="s">
        <v>782</v>
      </c>
      <c r="B1394" s="65" t="s">
        <v>2888</v>
      </c>
      <c r="D1394" s="65" t="s">
        <v>940</v>
      </c>
      <c r="E1394" s="67">
        <v>0</v>
      </c>
      <c r="F1394" s="67">
        <v>0</v>
      </c>
      <c r="G1394" s="70">
        <v>0</v>
      </c>
      <c r="I1394" s="70">
        <f t="shared" si="28"/>
        <v>0</v>
      </c>
    </row>
    <row r="1395" spans="1:9" x14ac:dyDescent="0.2">
      <c r="A1395" s="79" t="s">
        <v>782</v>
      </c>
      <c r="B1395" s="81" t="s">
        <v>2889</v>
      </c>
      <c r="D1395" s="81" t="s">
        <v>95</v>
      </c>
      <c r="E1395" s="67">
        <v>83.82</v>
      </c>
      <c r="F1395" s="67">
        <v>83.82</v>
      </c>
      <c r="G1395" s="70">
        <v>620.9</v>
      </c>
      <c r="I1395" s="70">
        <f t="shared" si="28"/>
        <v>620.9</v>
      </c>
    </row>
    <row r="1396" spans="1:9" x14ac:dyDescent="0.2">
      <c r="A1396" s="79" t="s">
        <v>782</v>
      </c>
      <c r="B1396" s="81" t="s">
        <v>2890</v>
      </c>
      <c r="D1396" s="81" t="s">
        <v>95</v>
      </c>
      <c r="E1396" s="67">
        <v>93.56</v>
      </c>
      <c r="F1396" s="67">
        <v>93.56</v>
      </c>
      <c r="G1396" s="70">
        <v>693</v>
      </c>
      <c r="I1396" s="70">
        <f t="shared" si="28"/>
        <v>693</v>
      </c>
    </row>
    <row r="1397" spans="1:9" x14ac:dyDescent="0.2">
      <c r="A1397" s="64" t="s">
        <v>779</v>
      </c>
      <c r="B1397" s="77" t="s">
        <v>2891</v>
      </c>
      <c r="C1397" s="77"/>
      <c r="D1397" s="77" t="s">
        <v>95</v>
      </c>
      <c r="E1397" s="67"/>
      <c r="F1397" s="67"/>
      <c r="I1397" s="70">
        <f t="shared" si="28"/>
        <v>0</v>
      </c>
    </row>
    <row r="1398" spans="1:9" x14ac:dyDescent="0.2">
      <c r="A1398" s="64" t="s">
        <v>779</v>
      </c>
      <c r="B1398" s="77" t="s">
        <v>2892</v>
      </c>
      <c r="C1398" s="77"/>
      <c r="D1398" s="77" t="s">
        <v>799</v>
      </c>
      <c r="E1398" s="67"/>
      <c r="F1398" s="67"/>
      <c r="I1398" s="70">
        <f t="shared" si="28"/>
        <v>0</v>
      </c>
    </row>
    <row r="1399" spans="1:9" x14ac:dyDescent="0.2">
      <c r="A1399" s="79" t="s">
        <v>785</v>
      </c>
      <c r="B1399" s="80" t="s">
        <v>2893</v>
      </c>
      <c r="C1399" s="80"/>
      <c r="D1399" s="80" t="s">
        <v>1263</v>
      </c>
      <c r="E1399" s="67">
        <v>0</v>
      </c>
      <c r="F1399" s="67">
        <v>0</v>
      </c>
      <c r="G1399" s="70">
        <v>0</v>
      </c>
      <c r="I1399" s="70">
        <f t="shared" si="28"/>
        <v>0</v>
      </c>
    </row>
    <row r="1400" spans="1:9" x14ac:dyDescent="0.2">
      <c r="A1400" s="64" t="s">
        <v>779</v>
      </c>
      <c r="B1400" s="77" t="s">
        <v>2894</v>
      </c>
      <c r="C1400" s="77"/>
      <c r="D1400" s="77" t="s">
        <v>1427</v>
      </c>
      <c r="E1400" s="67">
        <v>1.22</v>
      </c>
      <c r="F1400" s="67">
        <v>1.22</v>
      </c>
      <c r="G1400" s="70">
        <v>9</v>
      </c>
      <c r="I1400" s="70">
        <f t="shared" si="28"/>
        <v>9</v>
      </c>
    </row>
    <row r="1401" spans="1:9" x14ac:dyDescent="0.2">
      <c r="A1401" s="64" t="s">
        <v>779</v>
      </c>
      <c r="B1401" s="77" t="s">
        <v>2895</v>
      </c>
      <c r="C1401" s="77"/>
      <c r="D1401" s="77" t="s">
        <v>791</v>
      </c>
      <c r="E1401" s="67">
        <v>0</v>
      </c>
      <c r="F1401" s="67">
        <v>0</v>
      </c>
      <c r="G1401" s="70">
        <v>0</v>
      </c>
      <c r="I1401" s="70">
        <f t="shared" si="28"/>
        <v>0</v>
      </c>
    </row>
    <row r="1402" spans="1:9" x14ac:dyDescent="0.2">
      <c r="A1402" s="82" t="s">
        <v>779</v>
      </c>
      <c r="B1402" s="83" t="s">
        <v>2896</v>
      </c>
      <c r="C1402" s="80" t="s">
        <v>2897</v>
      </c>
      <c r="D1402" s="77" t="s">
        <v>983</v>
      </c>
      <c r="E1402" s="67"/>
      <c r="F1402" s="67"/>
      <c r="I1402" s="70">
        <f t="shared" si="28"/>
        <v>0</v>
      </c>
    </row>
    <row r="1403" spans="1:9" x14ac:dyDescent="0.2">
      <c r="A1403" s="90" t="s">
        <v>785</v>
      </c>
      <c r="B1403" s="123" t="s">
        <v>2898</v>
      </c>
      <c r="D1403" s="65" t="s">
        <v>1162</v>
      </c>
      <c r="E1403" s="67">
        <v>448.34</v>
      </c>
      <c r="F1403" s="67">
        <v>448.34</v>
      </c>
      <c r="G1403" s="70">
        <v>3321</v>
      </c>
      <c r="I1403" s="70">
        <f t="shared" si="28"/>
        <v>3321</v>
      </c>
    </row>
    <row r="1404" spans="1:9" x14ac:dyDescent="0.2">
      <c r="A1404" s="82" t="s">
        <v>779</v>
      </c>
      <c r="B1404" s="83" t="s">
        <v>2899</v>
      </c>
      <c r="C1404" s="77"/>
      <c r="D1404" s="77" t="s">
        <v>1162</v>
      </c>
      <c r="E1404" s="67"/>
      <c r="F1404" s="67"/>
      <c r="I1404" s="70">
        <f t="shared" si="28"/>
        <v>0</v>
      </c>
    </row>
    <row r="1405" spans="1:9" x14ac:dyDescent="0.2">
      <c r="A1405" s="82" t="s">
        <v>779</v>
      </c>
      <c r="B1405" s="83" t="s">
        <v>2900</v>
      </c>
      <c r="C1405" s="77"/>
      <c r="D1405" s="77" t="s">
        <v>1292</v>
      </c>
      <c r="E1405" s="67"/>
      <c r="F1405" s="67"/>
      <c r="I1405" s="70">
        <f t="shared" si="28"/>
        <v>0</v>
      </c>
    </row>
    <row r="1406" spans="1:9" x14ac:dyDescent="0.2">
      <c r="A1406" s="64" t="s">
        <v>779</v>
      </c>
      <c r="B1406" s="77" t="s">
        <v>2901</v>
      </c>
      <c r="C1406" s="77"/>
      <c r="D1406" s="77" t="s">
        <v>983</v>
      </c>
      <c r="E1406" s="67"/>
      <c r="F1406" s="67"/>
      <c r="I1406" s="70">
        <f t="shared" ref="I1406:I1446" si="29">SUM(G1406:H1406)</f>
        <v>0</v>
      </c>
    </row>
    <row r="1407" spans="1:9" x14ac:dyDescent="0.2">
      <c r="A1407" s="64" t="s">
        <v>779</v>
      </c>
      <c r="B1407" s="77" t="s">
        <v>2902</v>
      </c>
      <c r="C1407" s="80" t="s">
        <v>2903</v>
      </c>
      <c r="D1407" s="77" t="s">
        <v>1263</v>
      </c>
      <c r="E1407" s="67"/>
      <c r="F1407" s="67"/>
      <c r="I1407" s="70">
        <f t="shared" si="29"/>
        <v>0</v>
      </c>
    </row>
    <row r="1408" spans="1:9" x14ac:dyDescent="0.2">
      <c r="A1408" s="79" t="s">
        <v>785</v>
      </c>
      <c r="B1408" s="80" t="s">
        <v>2904</v>
      </c>
      <c r="C1408" s="80"/>
      <c r="D1408" s="80" t="s">
        <v>1263</v>
      </c>
      <c r="E1408" s="67">
        <v>397.31</v>
      </c>
      <c r="F1408" s="67">
        <v>397.31</v>
      </c>
      <c r="G1408" s="70">
        <v>2943</v>
      </c>
      <c r="I1408" s="70">
        <f t="shared" si="29"/>
        <v>2943</v>
      </c>
    </row>
    <row r="1409" spans="1:9" x14ac:dyDescent="0.2">
      <c r="A1409" s="64" t="s">
        <v>779</v>
      </c>
      <c r="B1409" s="78" t="s">
        <v>2905</v>
      </c>
      <c r="C1409" s="78"/>
      <c r="D1409" s="78" t="s">
        <v>1263</v>
      </c>
      <c r="E1409" s="67"/>
      <c r="F1409" s="67"/>
      <c r="I1409" s="70">
        <f t="shared" si="29"/>
        <v>0</v>
      </c>
    </row>
    <row r="1410" spans="1:9" x14ac:dyDescent="0.2">
      <c r="A1410" s="64" t="s">
        <v>779</v>
      </c>
      <c r="B1410" s="77" t="s">
        <v>2906</v>
      </c>
      <c r="C1410" s="80" t="s">
        <v>2907</v>
      </c>
      <c r="D1410" s="77" t="s">
        <v>817</v>
      </c>
      <c r="E1410" s="67"/>
      <c r="F1410" s="67"/>
      <c r="I1410" s="70">
        <f t="shared" si="29"/>
        <v>0</v>
      </c>
    </row>
    <row r="1411" spans="1:9" x14ac:dyDescent="0.2">
      <c r="A1411" s="79" t="s">
        <v>785</v>
      </c>
      <c r="B1411" s="80" t="s">
        <v>2908</v>
      </c>
      <c r="C1411" s="80"/>
      <c r="D1411" s="80" t="s">
        <v>2609</v>
      </c>
      <c r="E1411" s="67">
        <v>121.5</v>
      </c>
      <c r="F1411" s="67">
        <v>121.5</v>
      </c>
      <c r="G1411" s="70">
        <v>900</v>
      </c>
      <c r="I1411" s="70">
        <f t="shared" si="29"/>
        <v>900</v>
      </c>
    </row>
    <row r="1412" spans="1:9" x14ac:dyDescent="0.2">
      <c r="A1412" s="79" t="s">
        <v>785</v>
      </c>
      <c r="B1412" s="80" t="s">
        <v>2909</v>
      </c>
      <c r="C1412" s="80"/>
      <c r="D1412" s="80" t="s">
        <v>150</v>
      </c>
      <c r="E1412" s="67">
        <v>94.77</v>
      </c>
      <c r="F1412" s="67">
        <v>71.69</v>
      </c>
      <c r="G1412" s="70">
        <v>531</v>
      </c>
      <c r="I1412" s="70">
        <f t="shared" si="29"/>
        <v>531</v>
      </c>
    </row>
    <row r="1413" spans="1:9" x14ac:dyDescent="0.2">
      <c r="A1413" s="64" t="s">
        <v>779</v>
      </c>
      <c r="B1413" s="77" t="s">
        <v>2910</v>
      </c>
      <c r="C1413" s="77"/>
      <c r="D1413" s="77" t="s">
        <v>2911</v>
      </c>
      <c r="E1413" s="67"/>
      <c r="F1413" s="67"/>
      <c r="I1413" s="70">
        <f t="shared" si="29"/>
        <v>0</v>
      </c>
    </row>
    <row r="1414" spans="1:9" x14ac:dyDescent="0.2">
      <c r="A1414" s="79" t="s">
        <v>785</v>
      </c>
      <c r="B1414" s="80" t="s">
        <v>2912</v>
      </c>
      <c r="C1414" s="80"/>
      <c r="D1414" s="80" t="s">
        <v>1263</v>
      </c>
      <c r="E1414" s="67">
        <v>0</v>
      </c>
      <c r="F1414" s="67">
        <v>0</v>
      </c>
      <c r="G1414" s="70">
        <v>0</v>
      </c>
      <c r="I1414" s="70">
        <f t="shared" si="29"/>
        <v>0</v>
      </c>
    </row>
    <row r="1415" spans="1:9" x14ac:dyDescent="0.2">
      <c r="A1415" s="79" t="s">
        <v>782</v>
      </c>
      <c r="B1415" s="80" t="s">
        <v>531</v>
      </c>
      <c r="C1415" s="80"/>
      <c r="D1415" s="80" t="s">
        <v>2913</v>
      </c>
      <c r="E1415" s="67">
        <v>5.0599999999999996</v>
      </c>
      <c r="F1415" s="67">
        <v>5.0599999999999996</v>
      </c>
      <c r="G1415" s="70">
        <v>37.450000000000003</v>
      </c>
      <c r="I1415" s="70">
        <f t="shared" si="29"/>
        <v>37.450000000000003</v>
      </c>
    </row>
    <row r="1416" spans="1:9" x14ac:dyDescent="0.2">
      <c r="A1416" s="63" t="s">
        <v>782</v>
      </c>
      <c r="B1416" s="65" t="s">
        <v>2914</v>
      </c>
      <c r="D1416" s="65" t="s">
        <v>312</v>
      </c>
      <c r="E1416" s="67">
        <v>80.760000000000005</v>
      </c>
      <c r="F1416" s="67">
        <v>81.77</v>
      </c>
      <c r="G1416" s="70">
        <v>605.67999999999995</v>
      </c>
      <c r="I1416" s="70">
        <f t="shared" si="29"/>
        <v>605.67999999999995</v>
      </c>
    </row>
    <row r="1417" spans="1:9" x14ac:dyDescent="0.2">
      <c r="A1417" s="101" t="s">
        <v>785</v>
      </c>
      <c r="B1417" s="125" t="s">
        <v>2915</v>
      </c>
      <c r="C1417" s="125"/>
      <c r="D1417" s="125" t="s">
        <v>2916</v>
      </c>
      <c r="E1417" s="67">
        <v>0</v>
      </c>
      <c r="F1417" s="67">
        <v>0</v>
      </c>
      <c r="G1417" s="70">
        <v>0</v>
      </c>
      <c r="I1417" s="70">
        <f t="shared" si="29"/>
        <v>0</v>
      </c>
    </row>
    <row r="1418" spans="1:9" x14ac:dyDescent="0.2">
      <c r="A1418" s="93" t="s">
        <v>785</v>
      </c>
      <c r="B1418" s="129" t="s">
        <v>2917</v>
      </c>
      <c r="C1418" s="125"/>
      <c r="D1418" s="129" t="s">
        <v>1620</v>
      </c>
      <c r="E1418" s="67">
        <v>0</v>
      </c>
      <c r="F1418" s="67">
        <v>0</v>
      </c>
      <c r="G1418" s="70">
        <v>0</v>
      </c>
      <c r="I1418" s="70">
        <f t="shared" si="29"/>
        <v>0</v>
      </c>
    </row>
    <row r="1419" spans="1:9" x14ac:dyDescent="0.2">
      <c r="A1419" s="92" t="s">
        <v>779</v>
      </c>
      <c r="B1419" s="87" t="s">
        <v>2918</v>
      </c>
      <c r="C1419" s="87"/>
      <c r="D1419" s="87" t="s">
        <v>1985</v>
      </c>
      <c r="E1419" s="67"/>
      <c r="F1419" s="67"/>
      <c r="I1419" s="70">
        <f t="shared" si="29"/>
        <v>0</v>
      </c>
    </row>
    <row r="1420" spans="1:9" x14ac:dyDescent="0.2">
      <c r="A1420" s="118" t="s">
        <v>785</v>
      </c>
      <c r="B1420" s="125" t="s">
        <v>2919</v>
      </c>
      <c r="C1420" s="125" t="s">
        <v>2920</v>
      </c>
      <c r="D1420" s="125" t="s">
        <v>817</v>
      </c>
      <c r="E1420" s="67">
        <v>0</v>
      </c>
      <c r="F1420" s="67">
        <v>0</v>
      </c>
      <c r="G1420" s="70">
        <v>0</v>
      </c>
      <c r="I1420" s="70">
        <f t="shared" si="29"/>
        <v>0</v>
      </c>
    </row>
    <row r="1421" spans="1:9" x14ac:dyDescent="0.2">
      <c r="A1421" s="109" t="s">
        <v>785</v>
      </c>
      <c r="B1421" s="127" t="s">
        <v>2921</v>
      </c>
      <c r="C1421" s="129" t="s">
        <v>2922</v>
      </c>
      <c r="D1421" s="127" t="s">
        <v>2923</v>
      </c>
      <c r="E1421" s="67">
        <v>0</v>
      </c>
      <c r="F1421" s="67">
        <v>0</v>
      </c>
      <c r="G1421" s="70">
        <v>0</v>
      </c>
      <c r="I1421" s="70">
        <f t="shared" si="29"/>
        <v>0</v>
      </c>
    </row>
    <row r="1422" spans="1:9" x14ac:dyDescent="0.2">
      <c r="A1422" s="92" t="s">
        <v>779</v>
      </c>
      <c r="B1422" s="92" t="s">
        <v>2924</v>
      </c>
      <c r="C1422" s="128"/>
      <c r="D1422" s="87" t="s">
        <v>2923</v>
      </c>
      <c r="E1422" s="67"/>
      <c r="F1422" s="67"/>
      <c r="I1422" s="70">
        <f t="shared" si="29"/>
        <v>0</v>
      </c>
    </row>
    <row r="1423" spans="1:9" x14ac:dyDescent="0.2">
      <c r="A1423" s="86" t="s">
        <v>779</v>
      </c>
      <c r="B1423" s="87" t="s">
        <v>2925</v>
      </c>
      <c r="C1423" s="125"/>
      <c r="D1423" s="87" t="s">
        <v>1263</v>
      </c>
      <c r="E1423" s="67"/>
      <c r="F1423" s="67"/>
      <c r="I1423" s="70">
        <f t="shared" si="29"/>
        <v>0</v>
      </c>
    </row>
    <row r="1424" spans="1:9" x14ac:dyDescent="0.2">
      <c r="A1424" s="86" t="s">
        <v>779</v>
      </c>
      <c r="B1424" s="87" t="s">
        <v>2926</v>
      </c>
      <c r="C1424" s="87"/>
      <c r="D1424" s="87" t="s">
        <v>1263</v>
      </c>
      <c r="E1424" s="67"/>
      <c r="F1424" s="67"/>
      <c r="I1424" s="70">
        <f t="shared" si="29"/>
        <v>0</v>
      </c>
    </row>
    <row r="1425" spans="1:9" x14ac:dyDescent="0.2">
      <c r="A1425" s="96" t="s">
        <v>785</v>
      </c>
      <c r="B1425" s="97" t="s">
        <v>2927</v>
      </c>
      <c r="C1425" s="88"/>
      <c r="D1425" s="88" t="s">
        <v>367</v>
      </c>
      <c r="E1425" s="67"/>
      <c r="F1425" s="67"/>
      <c r="I1425" s="70">
        <f t="shared" si="29"/>
        <v>0</v>
      </c>
    </row>
    <row r="1426" spans="1:9" x14ac:dyDescent="0.2">
      <c r="A1426" s="93" t="s">
        <v>785</v>
      </c>
      <c r="B1426" s="88" t="s">
        <v>2928</v>
      </c>
      <c r="C1426" s="88"/>
      <c r="D1426" s="88" t="s">
        <v>65</v>
      </c>
      <c r="E1426" s="67"/>
      <c r="F1426" s="67"/>
      <c r="I1426" s="70">
        <f t="shared" si="29"/>
        <v>0</v>
      </c>
    </row>
    <row r="1427" spans="1:9" x14ac:dyDescent="0.2">
      <c r="A1427" s="86" t="s">
        <v>779</v>
      </c>
      <c r="B1427" s="87" t="s">
        <v>2929</v>
      </c>
      <c r="C1427" s="87"/>
      <c r="D1427" s="87" t="s">
        <v>2930</v>
      </c>
      <c r="E1427" s="67"/>
      <c r="F1427" s="67"/>
      <c r="I1427" s="70">
        <f t="shared" si="29"/>
        <v>0</v>
      </c>
    </row>
    <row r="1428" spans="1:9" x14ac:dyDescent="0.2">
      <c r="A1428" s="93" t="s">
        <v>785</v>
      </c>
      <c r="B1428" s="88" t="s">
        <v>2931</v>
      </c>
      <c r="C1428" s="88"/>
      <c r="D1428" s="88" t="s">
        <v>2626</v>
      </c>
      <c r="E1428" s="67">
        <v>0</v>
      </c>
      <c r="F1428" s="67">
        <v>0</v>
      </c>
      <c r="G1428" s="70">
        <v>0</v>
      </c>
      <c r="I1428" s="70">
        <f t="shared" si="29"/>
        <v>0</v>
      </c>
    </row>
    <row r="1429" spans="1:9" x14ac:dyDescent="0.2">
      <c r="A1429" s="101" t="s">
        <v>785</v>
      </c>
      <c r="B1429" s="125" t="s">
        <v>2932</v>
      </c>
      <c r="C1429" s="125"/>
      <c r="D1429" s="129" t="s">
        <v>902</v>
      </c>
      <c r="E1429" s="67">
        <v>1292.3599999999999</v>
      </c>
      <c r="F1429" s="67">
        <v>1292.3599999999999</v>
      </c>
      <c r="G1429" s="70">
        <v>9573</v>
      </c>
      <c r="I1429" s="70">
        <f t="shared" si="29"/>
        <v>9573</v>
      </c>
    </row>
    <row r="1430" spans="1:9" x14ac:dyDescent="0.2">
      <c r="A1430" s="86" t="s">
        <v>779</v>
      </c>
      <c r="B1430" s="87" t="s">
        <v>2933</v>
      </c>
      <c r="C1430" s="128"/>
      <c r="D1430" s="87" t="s">
        <v>824</v>
      </c>
      <c r="E1430" s="67"/>
      <c r="F1430" s="67"/>
      <c r="I1430" s="70">
        <f t="shared" si="29"/>
        <v>0</v>
      </c>
    </row>
    <row r="1431" spans="1:9" x14ac:dyDescent="0.2">
      <c r="A1431" s="86" t="s">
        <v>779</v>
      </c>
      <c r="B1431" s="87" t="s">
        <v>2933</v>
      </c>
      <c r="C1431" s="88" t="s">
        <v>2934</v>
      </c>
      <c r="D1431" s="87" t="s">
        <v>2935</v>
      </c>
      <c r="E1431" s="67"/>
      <c r="F1431" s="67"/>
      <c r="I1431" s="70">
        <f t="shared" si="29"/>
        <v>0</v>
      </c>
    </row>
    <row r="1432" spans="1:9" x14ac:dyDescent="0.2">
      <c r="A1432" s="109" t="s">
        <v>785</v>
      </c>
      <c r="B1432" s="88" t="s">
        <v>2936</v>
      </c>
      <c r="C1432" s="129"/>
      <c r="D1432" s="88" t="s">
        <v>2937</v>
      </c>
      <c r="E1432" s="67">
        <v>0</v>
      </c>
      <c r="F1432" s="67">
        <v>0</v>
      </c>
      <c r="G1432" s="70">
        <v>0</v>
      </c>
      <c r="I1432" s="70">
        <f t="shared" si="29"/>
        <v>0</v>
      </c>
    </row>
    <row r="1433" spans="1:9" x14ac:dyDescent="0.2">
      <c r="A1433" s="90" t="s">
        <v>785</v>
      </c>
      <c r="B1433" s="123" t="s">
        <v>2938</v>
      </c>
      <c r="D1433" s="125" t="s">
        <v>1009</v>
      </c>
      <c r="E1433" s="67">
        <v>5.4</v>
      </c>
      <c r="F1433" s="67">
        <v>5.4</v>
      </c>
      <c r="H1433" s="70">
        <v>27</v>
      </c>
      <c r="I1433" s="70">
        <f t="shared" si="29"/>
        <v>27</v>
      </c>
    </row>
    <row r="1434" spans="1:9" x14ac:dyDescent="0.2">
      <c r="A1434" s="90" t="s">
        <v>785</v>
      </c>
      <c r="B1434" s="123" t="s">
        <v>2939</v>
      </c>
      <c r="D1434" s="125" t="s">
        <v>1011</v>
      </c>
      <c r="E1434" s="67">
        <v>1767.65</v>
      </c>
      <c r="F1434" s="67">
        <v>1767.65</v>
      </c>
      <c r="G1434" s="70">
        <v>13093.68</v>
      </c>
      <c r="I1434" s="70">
        <f t="shared" si="29"/>
        <v>13093.68</v>
      </c>
    </row>
    <row r="1435" spans="1:9" x14ac:dyDescent="0.2">
      <c r="A1435" s="64" t="s">
        <v>779</v>
      </c>
      <c r="B1435" s="77" t="s">
        <v>2940</v>
      </c>
      <c r="C1435" s="77"/>
      <c r="D1435" s="87" t="s">
        <v>853</v>
      </c>
      <c r="E1435" s="67"/>
      <c r="F1435" s="67"/>
      <c r="I1435" s="70">
        <f t="shared" si="29"/>
        <v>0</v>
      </c>
    </row>
    <row r="1436" spans="1:9" x14ac:dyDescent="0.2">
      <c r="A1436" s="64" t="s">
        <v>779</v>
      </c>
      <c r="B1436" s="77" t="s">
        <v>2941</v>
      </c>
      <c r="C1436" s="77"/>
      <c r="D1436" s="87" t="s">
        <v>2942</v>
      </c>
      <c r="E1436" s="67"/>
      <c r="F1436" s="67"/>
      <c r="I1436" s="70">
        <f t="shared" si="29"/>
        <v>0</v>
      </c>
    </row>
    <row r="1437" spans="1:9" x14ac:dyDescent="0.2">
      <c r="A1437" s="79" t="s">
        <v>785</v>
      </c>
      <c r="B1437" s="80" t="s">
        <v>2943</v>
      </c>
      <c r="C1437" s="80"/>
      <c r="D1437" s="88" t="s">
        <v>2944</v>
      </c>
      <c r="E1437" s="67"/>
      <c r="F1437" s="67"/>
      <c r="I1437" s="70">
        <f t="shared" si="29"/>
        <v>0</v>
      </c>
    </row>
    <row r="1438" spans="1:9" x14ac:dyDescent="0.2">
      <c r="A1438" s="79" t="s">
        <v>785</v>
      </c>
      <c r="B1438" s="80" t="s">
        <v>2945</v>
      </c>
      <c r="C1438" s="80"/>
      <c r="D1438" s="88" t="s">
        <v>1454</v>
      </c>
      <c r="E1438" s="67">
        <v>137.29</v>
      </c>
      <c r="F1438" s="67">
        <v>137.30000000000001</v>
      </c>
      <c r="G1438" s="70">
        <v>1017</v>
      </c>
      <c r="I1438" s="70">
        <f t="shared" si="29"/>
        <v>1017</v>
      </c>
    </row>
    <row r="1439" spans="1:9" x14ac:dyDescent="0.2">
      <c r="A1439" s="79" t="s">
        <v>785</v>
      </c>
      <c r="B1439" s="80" t="s">
        <v>2946</v>
      </c>
      <c r="C1439" s="80"/>
      <c r="D1439" s="88" t="s">
        <v>1263</v>
      </c>
      <c r="E1439" s="67"/>
      <c r="F1439" s="67"/>
      <c r="I1439" s="70">
        <f t="shared" si="29"/>
        <v>0</v>
      </c>
    </row>
    <row r="1440" spans="1:9" x14ac:dyDescent="0.2">
      <c r="A1440" s="79" t="s">
        <v>785</v>
      </c>
      <c r="B1440" s="80" t="s">
        <v>2947</v>
      </c>
      <c r="C1440" s="80"/>
      <c r="D1440" s="88" t="s">
        <v>2948</v>
      </c>
      <c r="E1440" s="67">
        <v>710.78</v>
      </c>
      <c r="F1440" s="67">
        <v>710.78</v>
      </c>
      <c r="G1440" s="70">
        <v>5265</v>
      </c>
      <c r="I1440" s="70">
        <f t="shared" si="29"/>
        <v>5265</v>
      </c>
    </row>
    <row r="1441" spans="1:9" x14ac:dyDescent="0.2">
      <c r="A1441" s="64" t="s">
        <v>779</v>
      </c>
      <c r="B1441" s="77" t="s">
        <v>2949</v>
      </c>
      <c r="C1441" s="77"/>
      <c r="D1441" s="87" t="s">
        <v>2948</v>
      </c>
      <c r="E1441" s="67"/>
      <c r="F1441" s="67"/>
      <c r="I1441" s="70">
        <f t="shared" si="29"/>
        <v>0</v>
      </c>
    </row>
    <row r="1442" spans="1:9" x14ac:dyDescent="0.2">
      <c r="A1442" s="118" t="s">
        <v>785</v>
      </c>
      <c r="B1442" s="123" t="s">
        <v>2950</v>
      </c>
      <c r="C1442" s="65" t="s">
        <v>2951</v>
      </c>
      <c r="D1442" s="65" t="s">
        <v>1063</v>
      </c>
      <c r="E1442" s="67">
        <v>0</v>
      </c>
      <c r="F1442" s="67">
        <v>0</v>
      </c>
      <c r="G1442" s="70">
        <v>0</v>
      </c>
      <c r="I1442" s="70">
        <f t="shared" si="29"/>
        <v>0</v>
      </c>
    </row>
    <row r="1443" spans="1:9" x14ac:dyDescent="0.2">
      <c r="A1443" s="92" t="s">
        <v>779</v>
      </c>
      <c r="B1443" s="83" t="s">
        <v>2952</v>
      </c>
      <c r="C1443" s="78"/>
      <c r="D1443" s="87" t="s">
        <v>2953</v>
      </c>
      <c r="E1443" s="67"/>
      <c r="F1443" s="67"/>
      <c r="I1443" s="70">
        <f t="shared" si="29"/>
        <v>0</v>
      </c>
    </row>
    <row r="1444" spans="1:9" x14ac:dyDescent="0.2">
      <c r="A1444" s="107" t="s">
        <v>779</v>
      </c>
      <c r="B1444" s="108" t="s">
        <v>2954</v>
      </c>
      <c r="C1444" s="77"/>
      <c r="D1444" s="87" t="s">
        <v>2953</v>
      </c>
      <c r="E1444" s="67"/>
      <c r="F1444" s="67"/>
      <c r="I1444" s="70">
        <f t="shared" si="29"/>
        <v>0</v>
      </c>
    </row>
    <row r="1445" spans="1:9" x14ac:dyDescent="0.2">
      <c r="A1445" s="86" t="s">
        <v>779</v>
      </c>
      <c r="B1445" s="78" t="s">
        <v>2955</v>
      </c>
      <c r="C1445" s="78"/>
      <c r="D1445" s="78" t="s">
        <v>2956</v>
      </c>
      <c r="E1445" s="67"/>
      <c r="F1445" s="67"/>
      <c r="I1445" s="70">
        <f t="shared" si="29"/>
        <v>0</v>
      </c>
    </row>
    <row r="1446" spans="1:9" x14ac:dyDescent="0.2">
      <c r="A1446" s="101" t="s">
        <v>785</v>
      </c>
      <c r="B1446" s="125" t="s">
        <v>2957</v>
      </c>
      <c r="C1446" s="125"/>
      <c r="D1446" s="125" t="s">
        <v>1263</v>
      </c>
      <c r="E1446" s="67">
        <v>182.85</v>
      </c>
      <c r="F1446" s="67">
        <v>182.86</v>
      </c>
      <c r="G1446" s="70">
        <v>1354.5</v>
      </c>
      <c r="I1446" s="70">
        <f t="shared" si="29"/>
        <v>1354.5</v>
      </c>
    </row>
    <row r="1447" spans="1:9" x14ac:dyDescent="0.2">
      <c r="A1447" s="86" t="s">
        <v>779</v>
      </c>
      <c r="B1447" s="87" t="s">
        <v>2958</v>
      </c>
      <c r="C1447" s="87"/>
      <c r="D1447" s="87" t="s">
        <v>877</v>
      </c>
      <c r="E1447" s="67"/>
      <c r="F1447" s="67"/>
    </row>
    <row r="1448" spans="1:9" x14ac:dyDescent="0.2">
      <c r="A1448" s="86" t="s">
        <v>779</v>
      </c>
      <c r="B1448" s="87" t="s">
        <v>2959</v>
      </c>
      <c r="C1448" s="88" t="s">
        <v>2960</v>
      </c>
      <c r="D1448" s="87" t="s">
        <v>1548</v>
      </c>
      <c r="E1448" s="67"/>
      <c r="F1448" s="67"/>
      <c r="I1448" s="70">
        <f>SUM(G1448:H1448)</f>
        <v>0</v>
      </c>
    </row>
    <row r="1449" spans="1:9" x14ac:dyDescent="0.2">
      <c r="A1449" s="64" t="s">
        <v>779</v>
      </c>
      <c r="B1449" s="77" t="s">
        <v>2961</v>
      </c>
      <c r="C1449" s="80" t="s">
        <v>2962</v>
      </c>
      <c r="D1449" s="87" t="s">
        <v>1523</v>
      </c>
      <c r="E1449" s="67">
        <v>0</v>
      </c>
      <c r="F1449" s="67">
        <v>0</v>
      </c>
      <c r="G1449" s="70">
        <v>0</v>
      </c>
      <c r="I1449" s="70">
        <f>SUM(G1449:H1449)</f>
        <v>0</v>
      </c>
    </row>
    <row r="1450" spans="1:9" x14ac:dyDescent="0.2">
      <c r="A1450" s="79" t="s">
        <v>785</v>
      </c>
      <c r="B1450" s="80" t="s">
        <v>2963</v>
      </c>
      <c r="C1450" s="80" t="s">
        <v>2964</v>
      </c>
      <c r="D1450" s="88" t="s">
        <v>2965</v>
      </c>
      <c r="E1450" s="67">
        <v>17.010000000000002</v>
      </c>
      <c r="F1450" s="67">
        <v>17.010000000000002</v>
      </c>
      <c r="G1450" s="70">
        <v>126</v>
      </c>
      <c r="I1450" s="70">
        <f>SUM(G1450:H1450)</f>
        <v>126</v>
      </c>
    </row>
    <row r="1451" spans="1:9" x14ac:dyDescent="0.2">
      <c r="A1451" s="64" t="s">
        <v>779</v>
      </c>
      <c r="B1451" s="77" t="s">
        <v>2966</v>
      </c>
      <c r="C1451" s="77"/>
      <c r="D1451" s="87" t="s">
        <v>874</v>
      </c>
      <c r="E1451" s="67"/>
      <c r="F1451" s="67"/>
    </row>
    <row r="1452" spans="1:9" x14ac:dyDescent="0.2">
      <c r="A1452" s="79" t="s">
        <v>785</v>
      </c>
      <c r="B1452" s="80" t="s">
        <v>2967</v>
      </c>
      <c r="C1452" s="80" t="s">
        <v>2968</v>
      </c>
      <c r="D1452" s="88" t="s">
        <v>1914</v>
      </c>
      <c r="E1452" s="67">
        <v>0</v>
      </c>
      <c r="F1452" s="67">
        <v>0</v>
      </c>
      <c r="G1452" s="70">
        <v>0</v>
      </c>
      <c r="I1452" s="70">
        <f t="shared" ref="I1452:I1515" si="30">SUM(G1452:H1452)</f>
        <v>0</v>
      </c>
    </row>
    <row r="1453" spans="1:9" x14ac:dyDescent="0.2">
      <c r="A1453" s="64" t="s">
        <v>779</v>
      </c>
      <c r="B1453" s="77" t="s">
        <v>2969</v>
      </c>
      <c r="C1453" s="80"/>
      <c r="D1453" s="87" t="s">
        <v>1609</v>
      </c>
      <c r="E1453" s="67"/>
      <c r="F1453" s="67"/>
      <c r="I1453" s="70">
        <f t="shared" si="30"/>
        <v>0</v>
      </c>
    </row>
    <row r="1454" spans="1:9" x14ac:dyDescent="0.2">
      <c r="A1454" s="63" t="s">
        <v>782</v>
      </c>
      <c r="B1454" s="65" t="s">
        <v>2970</v>
      </c>
      <c r="D1454" s="65" t="s">
        <v>1133</v>
      </c>
      <c r="E1454" s="67">
        <v>1383.89</v>
      </c>
      <c r="F1454" s="67">
        <v>1383.89</v>
      </c>
      <c r="G1454" s="70">
        <v>10251</v>
      </c>
      <c r="I1454" s="70">
        <f t="shared" si="30"/>
        <v>10251</v>
      </c>
    </row>
    <row r="1455" spans="1:9" x14ac:dyDescent="0.2">
      <c r="A1455" s="64" t="s">
        <v>779</v>
      </c>
      <c r="B1455" s="77" t="s">
        <v>2971</v>
      </c>
      <c r="C1455" s="78"/>
      <c r="D1455" s="87" t="s">
        <v>1133</v>
      </c>
      <c r="E1455" s="67"/>
      <c r="F1455" s="67"/>
      <c r="I1455" s="70">
        <f t="shared" si="30"/>
        <v>0</v>
      </c>
    </row>
    <row r="1456" spans="1:9" x14ac:dyDescent="0.2">
      <c r="A1456" s="79" t="s">
        <v>785</v>
      </c>
      <c r="B1456" s="80" t="s">
        <v>2972</v>
      </c>
      <c r="C1456" s="81"/>
      <c r="D1456" s="88" t="s">
        <v>902</v>
      </c>
      <c r="E1456" s="67">
        <v>0</v>
      </c>
      <c r="F1456" s="67">
        <v>0</v>
      </c>
      <c r="G1456" s="70">
        <v>0</v>
      </c>
      <c r="I1456" s="70">
        <f t="shared" si="30"/>
        <v>0</v>
      </c>
    </row>
    <row r="1457" spans="1:9" x14ac:dyDescent="0.2">
      <c r="A1457" s="64" t="s">
        <v>779</v>
      </c>
      <c r="B1457" s="77" t="s">
        <v>2973</v>
      </c>
      <c r="C1457" s="78"/>
      <c r="D1457" s="87" t="s">
        <v>799</v>
      </c>
      <c r="E1457" s="67"/>
      <c r="F1457" s="67"/>
      <c r="I1457" s="70">
        <f t="shared" si="30"/>
        <v>0</v>
      </c>
    </row>
    <row r="1458" spans="1:9" x14ac:dyDescent="0.2">
      <c r="A1458" s="64" t="s">
        <v>779</v>
      </c>
      <c r="B1458" s="77" t="s">
        <v>2974</v>
      </c>
      <c r="C1458" s="78"/>
      <c r="D1458" s="87" t="s">
        <v>799</v>
      </c>
      <c r="E1458" s="67"/>
      <c r="F1458" s="67"/>
      <c r="I1458" s="70">
        <f t="shared" si="30"/>
        <v>0</v>
      </c>
    </row>
    <row r="1459" spans="1:9" x14ac:dyDescent="0.2">
      <c r="A1459" s="64" t="s">
        <v>779</v>
      </c>
      <c r="B1459" s="77" t="s">
        <v>2975</v>
      </c>
      <c r="C1459" s="77"/>
      <c r="D1459" s="77" t="s">
        <v>993</v>
      </c>
      <c r="E1459" s="67"/>
      <c r="F1459" s="67"/>
      <c r="I1459" s="70">
        <f t="shared" si="30"/>
        <v>0</v>
      </c>
    </row>
    <row r="1460" spans="1:9" x14ac:dyDescent="0.2">
      <c r="A1460" s="79" t="s">
        <v>785</v>
      </c>
      <c r="B1460" s="80" t="s">
        <v>2976</v>
      </c>
      <c r="C1460" s="80" t="s">
        <v>2977</v>
      </c>
      <c r="D1460" s="80" t="s">
        <v>2948</v>
      </c>
      <c r="E1460" s="67">
        <v>153.09</v>
      </c>
      <c r="F1460" s="67">
        <v>153.09</v>
      </c>
      <c r="G1460" s="70">
        <v>1134</v>
      </c>
      <c r="I1460" s="70">
        <f t="shared" si="30"/>
        <v>1134</v>
      </c>
    </row>
    <row r="1461" spans="1:9" x14ac:dyDescent="0.2">
      <c r="A1461" s="86" t="s">
        <v>779</v>
      </c>
      <c r="B1461" s="87" t="s">
        <v>2978</v>
      </c>
      <c r="C1461" s="88" t="s">
        <v>2977</v>
      </c>
      <c r="D1461" s="87" t="s">
        <v>1523</v>
      </c>
      <c r="E1461" s="67"/>
      <c r="F1461" s="67"/>
      <c r="I1461" s="70">
        <f t="shared" si="30"/>
        <v>0</v>
      </c>
    </row>
    <row r="1462" spans="1:9" x14ac:dyDescent="0.2">
      <c r="A1462" s="93" t="s">
        <v>785</v>
      </c>
      <c r="B1462" s="88" t="s">
        <v>2979</v>
      </c>
      <c r="C1462" s="88"/>
      <c r="D1462" s="88" t="s">
        <v>2980</v>
      </c>
      <c r="E1462" s="67">
        <v>0</v>
      </c>
      <c r="F1462" s="67">
        <v>3</v>
      </c>
      <c r="G1462" s="70">
        <v>0</v>
      </c>
      <c r="I1462" s="70">
        <f t="shared" si="30"/>
        <v>0</v>
      </c>
    </row>
    <row r="1463" spans="1:9" x14ac:dyDescent="0.2">
      <c r="A1463" s="86" t="s">
        <v>779</v>
      </c>
      <c r="B1463" s="87" t="s">
        <v>2981</v>
      </c>
      <c r="C1463" s="88"/>
      <c r="D1463" s="87" t="s">
        <v>2982</v>
      </c>
      <c r="E1463" s="67"/>
      <c r="F1463" s="67"/>
      <c r="I1463" s="70">
        <f t="shared" si="30"/>
        <v>0</v>
      </c>
    </row>
    <row r="1464" spans="1:9" x14ac:dyDescent="0.2">
      <c r="A1464" s="93" t="s">
        <v>785</v>
      </c>
      <c r="B1464" s="88" t="s">
        <v>2983</v>
      </c>
      <c r="C1464" s="88" t="s">
        <v>2984</v>
      </c>
      <c r="D1464" s="88" t="s">
        <v>2985</v>
      </c>
      <c r="E1464" s="67">
        <v>373.01</v>
      </c>
      <c r="F1464" s="67">
        <v>360.86</v>
      </c>
      <c r="G1464" s="70">
        <v>2673</v>
      </c>
      <c r="I1464" s="70">
        <f t="shared" si="30"/>
        <v>2673</v>
      </c>
    </row>
    <row r="1465" spans="1:9" x14ac:dyDescent="0.2">
      <c r="A1465" s="86" t="s">
        <v>779</v>
      </c>
      <c r="B1465" s="87" t="s">
        <v>2986</v>
      </c>
      <c r="C1465" s="87"/>
      <c r="D1465" s="87" t="s">
        <v>824</v>
      </c>
      <c r="E1465" s="67"/>
      <c r="F1465" s="67"/>
      <c r="I1465" s="70">
        <f t="shared" si="30"/>
        <v>0</v>
      </c>
    </row>
    <row r="1466" spans="1:9" x14ac:dyDescent="0.2">
      <c r="A1466" s="93" t="s">
        <v>785</v>
      </c>
      <c r="B1466" s="88" t="s">
        <v>2987</v>
      </c>
      <c r="C1466" s="88" t="s">
        <v>2988</v>
      </c>
      <c r="D1466" s="88" t="s">
        <v>2989</v>
      </c>
      <c r="E1466" s="67">
        <v>0</v>
      </c>
      <c r="F1466" s="67">
        <v>0</v>
      </c>
      <c r="G1466" s="70">
        <v>0</v>
      </c>
      <c r="I1466" s="70">
        <f t="shared" si="30"/>
        <v>0</v>
      </c>
    </row>
    <row r="1467" spans="1:9" x14ac:dyDescent="0.2">
      <c r="A1467" s="64" t="s">
        <v>779</v>
      </c>
      <c r="B1467" s="87" t="s">
        <v>2990</v>
      </c>
      <c r="C1467" s="78"/>
      <c r="D1467" s="87" t="s">
        <v>2991</v>
      </c>
      <c r="E1467" s="67"/>
      <c r="F1467" s="67"/>
      <c r="I1467" s="70">
        <f t="shared" si="30"/>
        <v>0</v>
      </c>
    </row>
    <row r="1468" spans="1:9" x14ac:dyDescent="0.2">
      <c r="A1468" s="64" t="s">
        <v>779</v>
      </c>
      <c r="B1468" s="78" t="s">
        <v>2992</v>
      </c>
      <c r="C1468" s="78"/>
      <c r="D1468" s="128" t="s">
        <v>817</v>
      </c>
      <c r="E1468" s="67"/>
      <c r="F1468" s="67"/>
      <c r="I1468" s="70">
        <f t="shared" si="30"/>
        <v>0</v>
      </c>
    </row>
    <row r="1469" spans="1:9" x14ac:dyDescent="0.2">
      <c r="A1469" s="64" t="s">
        <v>779</v>
      </c>
      <c r="B1469" s="78" t="s">
        <v>2993</v>
      </c>
      <c r="C1469" s="78"/>
      <c r="D1469" s="128" t="s">
        <v>791</v>
      </c>
      <c r="E1469" s="67"/>
      <c r="F1469" s="67"/>
      <c r="I1469" s="70">
        <f t="shared" si="30"/>
        <v>0</v>
      </c>
    </row>
    <row r="1470" spans="1:9" x14ac:dyDescent="0.2">
      <c r="A1470" s="79" t="s">
        <v>785</v>
      </c>
      <c r="B1470" s="81" t="s">
        <v>2994</v>
      </c>
      <c r="C1470" s="81"/>
      <c r="D1470" s="129" t="s">
        <v>1198</v>
      </c>
      <c r="E1470" s="67">
        <v>17.010000000000002</v>
      </c>
      <c r="F1470" s="67">
        <v>17.010000000000002</v>
      </c>
      <c r="G1470" s="70">
        <v>126</v>
      </c>
      <c r="I1470" s="70">
        <f t="shared" si="30"/>
        <v>126</v>
      </c>
    </row>
    <row r="1471" spans="1:9" x14ac:dyDescent="0.2">
      <c r="A1471" s="64" t="s">
        <v>779</v>
      </c>
      <c r="B1471" s="78" t="s">
        <v>2995</v>
      </c>
      <c r="C1471" s="78"/>
      <c r="D1471" s="128" t="s">
        <v>1198</v>
      </c>
      <c r="E1471" s="67"/>
      <c r="F1471" s="67"/>
      <c r="I1471" s="70">
        <f t="shared" si="30"/>
        <v>0</v>
      </c>
    </row>
    <row r="1472" spans="1:9" x14ac:dyDescent="0.2">
      <c r="A1472" s="79" t="s">
        <v>785</v>
      </c>
      <c r="B1472" s="81" t="s">
        <v>2996</v>
      </c>
      <c r="C1472" s="81"/>
      <c r="D1472" s="129" t="s">
        <v>2997</v>
      </c>
      <c r="E1472" s="67">
        <v>0</v>
      </c>
      <c r="F1472" s="67">
        <v>0</v>
      </c>
      <c r="G1472" s="70">
        <v>0</v>
      </c>
      <c r="I1472" s="70">
        <f t="shared" si="30"/>
        <v>0</v>
      </c>
    </row>
    <row r="1473" spans="1:9" x14ac:dyDescent="0.2">
      <c r="A1473" s="79" t="s">
        <v>785</v>
      </c>
      <c r="B1473" s="81" t="s">
        <v>2998</v>
      </c>
      <c r="C1473" s="80" t="s">
        <v>2999</v>
      </c>
      <c r="D1473" s="129" t="s">
        <v>1308</v>
      </c>
      <c r="E1473" s="67">
        <v>0</v>
      </c>
      <c r="F1473" s="67">
        <v>0</v>
      </c>
      <c r="G1473" s="70">
        <v>0</v>
      </c>
      <c r="I1473" s="70">
        <f t="shared" si="30"/>
        <v>0</v>
      </c>
    </row>
    <row r="1474" spans="1:9" x14ac:dyDescent="0.2">
      <c r="A1474" s="64" t="s">
        <v>779</v>
      </c>
      <c r="B1474" s="78" t="s">
        <v>3000</v>
      </c>
      <c r="C1474" s="80" t="s">
        <v>2999</v>
      </c>
      <c r="D1474" s="128" t="s">
        <v>1308</v>
      </c>
      <c r="E1474" s="67"/>
      <c r="F1474" s="67"/>
      <c r="I1474" s="70">
        <f t="shared" si="30"/>
        <v>0</v>
      </c>
    </row>
    <row r="1475" spans="1:9" x14ac:dyDescent="0.2">
      <c r="A1475" s="64" t="s">
        <v>779</v>
      </c>
      <c r="B1475" s="78" t="s">
        <v>3001</v>
      </c>
      <c r="C1475" s="80"/>
      <c r="D1475" s="128" t="s">
        <v>3002</v>
      </c>
      <c r="E1475" s="67"/>
      <c r="F1475" s="67"/>
      <c r="I1475" s="70">
        <f t="shared" si="30"/>
        <v>0</v>
      </c>
    </row>
    <row r="1476" spans="1:9" x14ac:dyDescent="0.2">
      <c r="A1476" s="79" t="s">
        <v>782</v>
      </c>
      <c r="B1476" s="81" t="s">
        <v>3003</v>
      </c>
      <c r="C1476" s="80"/>
      <c r="D1476" s="129" t="s">
        <v>2751</v>
      </c>
      <c r="E1476" s="67">
        <v>0</v>
      </c>
      <c r="F1476" s="67">
        <v>0</v>
      </c>
      <c r="G1476" s="70">
        <v>0</v>
      </c>
      <c r="I1476" s="70">
        <f t="shared" si="30"/>
        <v>0</v>
      </c>
    </row>
    <row r="1477" spans="1:9" x14ac:dyDescent="0.2">
      <c r="A1477" s="84" t="s">
        <v>785</v>
      </c>
      <c r="B1477" s="134" t="s">
        <v>3004</v>
      </c>
      <c r="C1477" s="80"/>
      <c r="D1477" s="129" t="s">
        <v>1609</v>
      </c>
      <c r="E1477" s="67">
        <v>0</v>
      </c>
      <c r="F1477" s="67">
        <v>0</v>
      </c>
      <c r="G1477" s="70">
        <v>0</v>
      </c>
      <c r="I1477" s="70">
        <f t="shared" si="30"/>
        <v>0</v>
      </c>
    </row>
    <row r="1478" spans="1:9" x14ac:dyDescent="0.2">
      <c r="A1478" s="82" t="s">
        <v>779</v>
      </c>
      <c r="B1478" s="83" t="s">
        <v>3005</v>
      </c>
      <c r="C1478" s="77"/>
      <c r="D1478" s="87" t="s">
        <v>3006</v>
      </c>
      <c r="E1478" s="67"/>
      <c r="F1478" s="67"/>
      <c r="I1478" s="70">
        <f t="shared" si="30"/>
        <v>0</v>
      </c>
    </row>
    <row r="1479" spans="1:9" x14ac:dyDescent="0.2">
      <c r="A1479" s="84" t="s">
        <v>785</v>
      </c>
      <c r="B1479" s="85" t="s">
        <v>3007</v>
      </c>
      <c r="C1479" s="80"/>
      <c r="D1479" s="88" t="s">
        <v>2616</v>
      </c>
      <c r="E1479" s="67"/>
      <c r="F1479" s="67"/>
      <c r="I1479" s="70">
        <f t="shared" si="30"/>
        <v>0</v>
      </c>
    </row>
    <row r="1480" spans="1:9" x14ac:dyDescent="0.2">
      <c r="A1480" s="64" t="s">
        <v>779</v>
      </c>
      <c r="B1480" s="77" t="s">
        <v>3008</v>
      </c>
      <c r="C1480" s="77"/>
      <c r="D1480" s="87" t="s">
        <v>983</v>
      </c>
      <c r="E1480" s="67"/>
      <c r="F1480" s="67"/>
      <c r="I1480" s="70">
        <f t="shared" si="30"/>
        <v>0</v>
      </c>
    </row>
    <row r="1481" spans="1:9" x14ac:dyDescent="0.2">
      <c r="A1481" s="64" t="s">
        <v>779</v>
      </c>
      <c r="B1481" s="77" t="s">
        <v>3009</v>
      </c>
      <c r="C1481" s="80" t="s">
        <v>3010</v>
      </c>
      <c r="D1481" s="87" t="s">
        <v>258</v>
      </c>
      <c r="E1481" s="67"/>
      <c r="F1481" s="67"/>
      <c r="I1481" s="70">
        <f t="shared" si="30"/>
        <v>0</v>
      </c>
    </row>
    <row r="1482" spans="1:9" x14ac:dyDescent="0.2">
      <c r="A1482" s="79" t="s">
        <v>785</v>
      </c>
      <c r="B1482" s="80" t="s">
        <v>3011</v>
      </c>
      <c r="C1482" s="80"/>
      <c r="D1482" s="88" t="s">
        <v>3012</v>
      </c>
      <c r="E1482" s="67">
        <v>170.1</v>
      </c>
      <c r="F1482" s="67">
        <v>170.1</v>
      </c>
      <c r="G1482" s="70">
        <v>1260</v>
      </c>
      <c r="I1482" s="70">
        <f t="shared" si="30"/>
        <v>1260</v>
      </c>
    </row>
    <row r="1483" spans="1:9" x14ac:dyDescent="0.2">
      <c r="A1483" s="79" t="s">
        <v>785</v>
      </c>
      <c r="B1483" s="80" t="s">
        <v>3013</v>
      </c>
      <c r="C1483" s="80"/>
      <c r="D1483" s="88" t="s">
        <v>1084</v>
      </c>
      <c r="E1483" s="67"/>
      <c r="F1483" s="67"/>
      <c r="I1483" s="70">
        <f t="shared" si="30"/>
        <v>0</v>
      </c>
    </row>
    <row r="1484" spans="1:9" x14ac:dyDescent="0.2">
      <c r="A1484" s="79" t="s">
        <v>785</v>
      </c>
      <c r="B1484" s="80" t="s">
        <v>3014</v>
      </c>
      <c r="C1484" s="80"/>
      <c r="D1484" s="88" t="s">
        <v>2187</v>
      </c>
      <c r="E1484" s="67">
        <v>0</v>
      </c>
      <c r="F1484" s="67">
        <v>0</v>
      </c>
      <c r="G1484" s="70">
        <v>0</v>
      </c>
      <c r="I1484" s="70">
        <f t="shared" si="30"/>
        <v>0</v>
      </c>
    </row>
    <row r="1485" spans="1:9" x14ac:dyDescent="0.2">
      <c r="A1485" s="79" t="s">
        <v>785</v>
      </c>
      <c r="B1485" s="80" t="s">
        <v>3015</v>
      </c>
      <c r="C1485" s="80"/>
      <c r="D1485" s="88" t="s">
        <v>3016</v>
      </c>
      <c r="E1485" s="67">
        <v>69.260000000000005</v>
      </c>
      <c r="F1485" s="67">
        <v>69.260000000000005</v>
      </c>
      <c r="G1485" s="70">
        <v>513</v>
      </c>
      <c r="I1485" s="70">
        <f t="shared" si="30"/>
        <v>513</v>
      </c>
    </row>
    <row r="1486" spans="1:9" x14ac:dyDescent="0.2">
      <c r="A1486" s="92" t="s">
        <v>779</v>
      </c>
      <c r="B1486" s="87" t="s">
        <v>3017</v>
      </c>
      <c r="C1486" s="87"/>
      <c r="D1486" s="87" t="s">
        <v>1263</v>
      </c>
      <c r="E1486" s="67"/>
      <c r="F1486" s="67"/>
      <c r="I1486" s="70">
        <f t="shared" si="30"/>
        <v>0</v>
      </c>
    </row>
    <row r="1487" spans="1:9" x14ac:dyDescent="0.2">
      <c r="A1487" s="92" t="s">
        <v>779</v>
      </c>
      <c r="B1487" s="87" t="s">
        <v>3018</v>
      </c>
      <c r="C1487" s="88" t="s">
        <v>3019</v>
      </c>
      <c r="D1487" s="87" t="s">
        <v>1263</v>
      </c>
      <c r="E1487" s="67">
        <v>0</v>
      </c>
      <c r="F1487" s="67">
        <v>0</v>
      </c>
      <c r="G1487" s="70">
        <v>0</v>
      </c>
      <c r="I1487" s="70">
        <f t="shared" si="30"/>
        <v>0</v>
      </c>
    </row>
    <row r="1488" spans="1:9" x14ac:dyDescent="0.2">
      <c r="A1488" s="63" t="s">
        <v>785</v>
      </c>
      <c r="B1488" s="65" t="s">
        <v>3020</v>
      </c>
      <c r="D1488" s="125" t="s">
        <v>1011</v>
      </c>
      <c r="E1488" s="67">
        <v>585.63</v>
      </c>
      <c r="F1488" s="67">
        <v>585.63</v>
      </c>
      <c r="G1488" s="70">
        <v>4338</v>
      </c>
      <c r="I1488" s="70">
        <f t="shared" si="30"/>
        <v>4338</v>
      </c>
    </row>
    <row r="1489" spans="1:9" x14ac:dyDescent="0.2">
      <c r="A1489" s="63" t="s">
        <v>785</v>
      </c>
      <c r="B1489" s="65" t="s">
        <v>3021</v>
      </c>
      <c r="C1489" s="65" t="s">
        <v>3022</v>
      </c>
      <c r="D1489" s="125" t="s">
        <v>1999</v>
      </c>
      <c r="E1489" s="67"/>
      <c r="F1489" s="67"/>
      <c r="I1489" s="70">
        <f t="shared" si="30"/>
        <v>0</v>
      </c>
    </row>
    <row r="1490" spans="1:9" x14ac:dyDescent="0.2">
      <c r="A1490" s="64" t="s">
        <v>779</v>
      </c>
      <c r="B1490" s="77" t="s">
        <v>3023</v>
      </c>
      <c r="C1490" s="80" t="s">
        <v>3022</v>
      </c>
      <c r="D1490" s="87" t="s">
        <v>1999</v>
      </c>
      <c r="E1490" s="67"/>
      <c r="F1490" s="67"/>
      <c r="I1490" s="70">
        <f t="shared" si="30"/>
        <v>0</v>
      </c>
    </row>
    <row r="1491" spans="1:9" x14ac:dyDescent="0.2">
      <c r="A1491" s="64" t="s">
        <v>779</v>
      </c>
      <c r="B1491" s="78" t="s">
        <v>3024</v>
      </c>
      <c r="C1491" s="78"/>
      <c r="D1491" s="128" t="s">
        <v>3025</v>
      </c>
      <c r="E1491" s="67"/>
      <c r="F1491" s="67"/>
      <c r="I1491" s="70">
        <f t="shared" si="30"/>
        <v>0</v>
      </c>
    </row>
    <row r="1492" spans="1:9" x14ac:dyDescent="0.2">
      <c r="A1492" s="82" t="s">
        <v>779</v>
      </c>
      <c r="B1492" s="83" t="s">
        <v>3026</v>
      </c>
      <c r="C1492" s="77"/>
      <c r="D1492" s="87" t="s">
        <v>791</v>
      </c>
      <c r="E1492" s="67">
        <v>0</v>
      </c>
      <c r="F1492" s="67">
        <v>0</v>
      </c>
      <c r="G1492" s="70">
        <v>0</v>
      </c>
      <c r="I1492" s="70">
        <f t="shared" si="30"/>
        <v>0</v>
      </c>
    </row>
    <row r="1493" spans="1:9" x14ac:dyDescent="0.2">
      <c r="A1493" s="109" t="s">
        <v>785</v>
      </c>
      <c r="B1493" s="88" t="s">
        <v>3027</v>
      </c>
      <c r="C1493" s="88"/>
      <c r="D1493" s="88" t="s">
        <v>791</v>
      </c>
      <c r="E1493" s="67">
        <v>0</v>
      </c>
      <c r="F1493" s="67">
        <v>0</v>
      </c>
      <c r="G1493" s="70">
        <v>0</v>
      </c>
      <c r="I1493" s="70">
        <f t="shared" si="30"/>
        <v>0</v>
      </c>
    </row>
    <row r="1494" spans="1:9" x14ac:dyDescent="0.2">
      <c r="A1494" s="86" t="s">
        <v>779</v>
      </c>
      <c r="B1494" s="87" t="s">
        <v>3028</v>
      </c>
      <c r="C1494" s="88" t="s">
        <v>3029</v>
      </c>
      <c r="D1494" s="87" t="s">
        <v>983</v>
      </c>
      <c r="E1494" s="67"/>
      <c r="F1494" s="67"/>
      <c r="I1494" s="70">
        <f t="shared" si="30"/>
        <v>0</v>
      </c>
    </row>
    <row r="1495" spans="1:9" x14ac:dyDescent="0.2">
      <c r="A1495" s="92" t="s">
        <v>779</v>
      </c>
      <c r="B1495" s="87" t="s">
        <v>3030</v>
      </c>
      <c r="C1495" s="88"/>
      <c r="D1495" s="87" t="s">
        <v>1263</v>
      </c>
      <c r="E1495" s="67"/>
      <c r="F1495" s="67"/>
      <c r="I1495" s="70">
        <f t="shared" si="30"/>
        <v>0</v>
      </c>
    </row>
    <row r="1496" spans="1:9" x14ac:dyDescent="0.2">
      <c r="A1496" s="86" t="s">
        <v>779</v>
      </c>
      <c r="B1496" s="87" t="s">
        <v>3031</v>
      </c>
      <c r="C1496" s="88" t="s">
        <v>3032</v>
      </c>
      <c r="D1496" s="87" t="s">
        <v>3033</v>
      </c>
      <c r="E1496" s="67">
        <v>0.2</v>
      </c>
      <c r="F1496" s="67">
        <v>0.2</v>
      </c>
      <c r="G1496" s="70">
        <v>1.5</v>
      </c>
      <c r="I1496" s="70">
        <f t="shared" si="30"/>
        <v>1.5</v>
      </c>
    </row>
    <row r="1497" spans="1:9" x14ac:dyDescent="0.2">
      <c r="A1497" s="109" t="s">
        <v>785</v>
      </c>
      <c r="B1497" s="88" t="s">
        <v>3034</v>
      </c>
      <c r="C1497" s="88"/>
      <c r="D1497" s="88" t="s">
        <v>1011</v>
      </c>
      <c r="E1497" s="67">
        <v>0</v>
      </c>
      <c r="F1497" s="67">
        <v>0</v>
      </c>
      <c r="G1497" s="70">
        <v>0</v>
      </c>
      <c r="I1497" s="70">
        <f t="shared" si="30"/>
        <v>0</v>
      </c>
    </row>
    <row r="1498" spans="1:9" x14ac:dyDescent="0.2">
      <c r="A1498" s="86" t="s">
        <v>779</v>
      </c>
      <c r="B1498" s="87" t="s">
        <v>3035</v>
      </c>
      <c r="C1498" s="88"/>
      <c r="D1498" s="87" t="s">
        <v>1109</v>
      </c>
      <c r="E1498" s="67"/>
      <c r="F1498" s="67"/>
      <c r="I1498" s="70">
        <f t="shared" si="30"/>
        <v>0</v>
      </c>
    </row>
    <row r="1499" spans="1:9" x14ac:dyDescent="0.2">
      <c r="A1499" s="93" t="s">
        <v>785</v>
      </c>
      <c r="B1499" s="88" t="s">
        <v>3036</v>
      </c>
      <c r="C1499" s="88"/>
      <c r="D1499" s="88" t="s">
        <v>1009</v>
      </c>
      <c r="E1499" s="67">
        <v>0</v>
      </c>
      <c r="F1499" s="67">
        <v>0</v>
      </c>
      <c r="G1499" s="70">
        <v>0</v>
      </c>
      <c r="I1499" s="70">
        <f t="shared" si="30"/>
        <v>0</v>
      </c>
    </row>
    <row r="1500" spans="1:9" x14ac:dyDescent="0.2">
      <c r="A1500" s="86" t="s">
        <v>779</v>
      </c>
      <c r="B1500" s="87" t="s">
        <v>3037</v>
      </c>
      <c r="C1500" s="88"/>
      <c r="D1500" s="87" t="s">
        <v>3038</v>
      </c>
      <c r="E1500" s="67"/>
      <c r="F1500" s="67"/>
      <c r="I1500" s="70">
        <f t="shared" si="30"/>
        <v>0</v>
      </c>
    </row>
    <row r="1501" spans="1:9" x14ac:dyDescent="0.2">
      <c r="A1501" s="93" t="s">
        <v>782</v>
      </c>
      <c r="B1501" s="88" t="s">
        <v>3039</v>
      </c>
      <c r="C1501" s="88"/>
      <c r="D1501" s="88" t="s">
        <v>955</v>
      </c>
      <c r="E1501" s="67">
        <v>26.74</v>
      </c>
      <c r="F1501" s="67">
        <v>26.74</v>
      </c>
      <c r="G1501" s="70">
        <v>198.08</v>
      </c>
      <c r="I1501" s="70">
        <f t="shared" si="30"/>
        <v>198.08</v>
      </c>
    </row>
    <row r="1502" spans="1:9" x14ac:dyDescent="0.2">
      <c r="A1502" s="63" t="s">
        <v>782</v>
      </c>
      <c r="B1502" s="65" t="s">
        <v>3040</v>
      </c>
      <c r="C1502" s="65" t="s">
        <v>3041</v>
      </c>
      <c r="D1502" s="65" t="s">
        <v>1139</v>
      </c>
      <c r="E1502" s="67">
        <v>382.721</v>
      </c>
      <c r="F1502" s="67">
        <v>382.73</v>
      </c>
      <c r="G1502" s="70">
        <v>2835</v>
      </c>
      <c r="I1502" s="70">
        <f t="shared" si="30"/>
        <v>2835</v>
      </c>
    </row>
    <row r="1503" spans="1:9" x14ac:dyDescent="0.2">
      <c r="A1503" s="79" t="s">
        <v>782</v>
      </c>
      <c r="B1503" s="81" t="s">
        <v>546</v>
      </c>
      <c r="D1503" s="81" t="s">
        <v>3042</v>
      </c>
      <c r="E1503" s="67">
        <v>4.8600000000000003</v>
      </c>
      <c r="F1503" s="67">
        <v>4.8600000000000003</v>
      </c>
      <c r="G1503" s="70">
        <v>36</v>
      </c>
      <c r="I1503" s="70">
        <f t="shared" si="30"/>
        <v>36</v>
      </c>
    </row>
    <row r="1504" spans="1:9" x14ac:dyDescent="0.2">
      <c r="A1504" s="82" t="s">
        <v>779</v>
      </c>
      <c r="B1504" s="87" t="s">
        <v>3043</v>
      </c>
      <c r="C1504" s="81" t="s">
        <v>3044</v>
      </c>
      <c r="D1504" s="87" t="s">
        <v>864</v>
      </c>
      <c r="E1504" s="67"/>
      <c r="F1504" s="67"/>
      <c r="I1504" s="70">
        <f t="shared" si="30"/>
        <v>0</v>
      </c>
    </row>
    <row r="1505" spans="1:9" x14ac:dyDescent="0.2">
      <c r="A1505" s="112" t="s">
        <v>785</v>
      </c>
      <c r="B1505" s="97" t="s">
        <v>3045</v>
      </c>
      <c r="C1505" s="81"/>
      <c r="D1505" s="88" t="s">
        <v>877</v>
      </c>
      <c r="E1505" s="67">
        <v>0</v>
      </c>
      <c r="F1505" s="67">
        <v>0</v>
      </c>
      <c r="G1505" s="70">
        <v>0</v>
      </c>
      <c r="I1505" s="70">
        <f t="shared" si="30"/>
        <v>0</v>
      </c>
    </row>
    <row r="1506" spans="1:9" x14ac:dyDescent="0.2">
      <c r="A1506" s="103" t="s">
        <v>779</v>
      </c>
      <c r="B1506" s="108" t="s">
        <v>3046</v>
      </c>
      <c r="C1506" s="78"/>
      <c r="D1506" s="87" t="s">
        <v>877</v>
      </c>
      <c r="E1506" s="67"/>
      <c r="F1506" s="67"/>
      <c r="I1506" s="70">
        <f t="shared" si="30"/>
        <v>0</v>
      </c>
    </row>
    <row r="1507" spans="1:9" x14ac:dyDescent="0.2">
      <c r="A1507" s="82" t="s">
        <v>779</v>
      </c>
      <c r="B1507" s="87" t="s">
        <v>3047</v>
      </c>
      <c r="C1507" s="78"/>
      <c r="D1507" s="87" t="s">
        <v>853</v>
      </c>
      <c r="E1507" s="67"/>
      <c r="F1507" s="67"/>
      <c r="I1507" s="70">
        <f t="shared" si="30"/>
        <v>0</v>
      </c>
    </row>
    <row r="1508" spans="1:9" x14ac:dyDescent="0.2">
      <c r="A1508" s="84" t="s">
        <v>785</v>
      </c>
      <c r="B1508" s="88" t="s">
        <v>3048</v>
      </c>
      <c r="C1508" s="81" t="s">
        <v>3049</v>
      </c>
      <c r="D1508" s="88" t="s">
        <v>1609</v>
      </c>
      <c r="E1508" s="67">
        <v>0</v>
      </c>
      <c r="F1508" s="67">
        <v>0</v>
      </c>
      <c r="G1508" s="70">
        <v>0</v>
      </c>
      <c r="I1508" s="70">
        <f t="shared" si="30"/>
        <v>0</v>
      </c>
    </row>
    <row r="1509" spans="1:9" x14ac:dyDescent="0.2">
      <c r="A1509" s="84" t="s">
        <v>785</v>
      </c>
      <c r="B1509" s="88" t="s">
        <v>3050</v>
      </c>
      <c r="C1509" s="134" t="s">
        <v>3051</v>
      </c>
      <c r="D1509" s="88" t="s">
        <v>1263</v>
      </c>
      <c r="E1509" s="67">
        <v>0</v>
      </c>
      <c r="F1509" s="67">
        <v>0</v>
      </c>
      <c r="G1509" s="70">
        <v>0</v>
      </c>
      <c r="I1509" s="70">
        <f t="shared" si="30"/>
        <v>0</v>
      </c>
    </row>
    <row r="1510" spans="1:9" x14ac:dyDescent="0.2">
      <c r="A1510" s="86" t="s">
        <v>779</v>
      </c>
      <c r="B1510" s="87" t="s">
        <v>3052</v>
      </c>
      <c r="C1510" s="88" t="s">
        <v>3051</v>
      </c>
      <c r="D1510" s="87" t="s">
        <v>951</v>
      </c>
      <c r="E1510" s="67"/>
      <c r="F1510" s="67"/>
      <c r="I1510" s="70">
        <f t="shared" si="30"/>
        <v>0</v>
      </c>
    </row>
    <row r="1511" spans="1:9" x14ac:dyDescent="0.2">
      <c r="A1511" s="86" t="s">
        <v>779</v>
      </c>
      <c r="B1511" s="87" t="s">
        <v>3053</v>
      </c>
      <c r="C1511" s="88"/>
      <c r="D1511" s="87" t="s">
        <v>951</v>
      </c>
      <c r="E1511" s="67"/>
      <c r="F1511" s="67"/>
      <c r="I1511" s="70">
        <f t="shared" si="30"/>
        <v>0</v>
      </c>
    </row>
    <row r="1512" spans="1:9" x14ac:dyDescent="0.2">
      <c r="A1512" s="86" t="s">
        <v>779</v>
      </c>
      <c r="B1512" s="87" t="s">
        <v>3054</v>
      </c>
      <c r="C1512" s="88"/>
      <c r="D1512" s="87" t="s">
        <v>258</v>
      </c>
      <c r="E1512" s="67"/>
      <c r="F1512" s="67"/>
      <c r="I1512" s="70">
        <f t="shared" si="30"/>
        <v>0</v>
      </c>
    </row>
    <row r="1513" spans="1:9" x14ac:dyDescent="0.2">
      <c r="A1513" s="63" t="s">
        <v>785</v>
      </c>
      <c r="B1513" s="65" t="s">
        <v>3055</v>
      </c>
      <c r="D1513" s="125" t="s">
        <v>1526</v>
      </c>
      <c r="E1513" s="67">
        <v>51.03</v>
      </c>
      <c r="F1513" s="67">
        <v>51.03</v>
      </c>
      <c r="G1513" s="70">
        <v>378</v>
      </c>
      <c r="I1513" s="70">
        <f t="shared" si="30"/>
        <v>378</v>
      </c>
    </row>
    <row r="1514" spans="1:9" x14ac:dyDescent="0.2">
      <c r="A1514" s="64" t="s">
        <v>779</v>
      </c>
      <c r="B1514" s="78" t="s">
        <v>3056</v>
      </c>
      <c r="C1514" s="81" t="s">
        <v>3057</v>
      </c>
      <c r="D1514" s="128" t="s">
        <v>877</v>
      </c>
      <c r="E1514" s="67"/>
      <c r="F1514" s="67"/>
      <c r="I1514" s="70">
        <f t="shared" si="30"/>
        <v>0</v>
      </c>
    </row>
    <row r="1515" spans="1:9" x14ac:dyDescent="0.2">
      <c r="A1515" s="79" t="s">
        <v>785</v>
      </c>
      <c r="B1515" s="81" t="s">
        <v>3058</v>
      </c>
      <c r="C1515" s="81"/>
      <c r="D1515" s="129" t="s">
        <v>1205</v>
      </c>
      <c r="E1515" s="67">
        <v>206.55</v>
      </c>
      <c r="F1515" s="67">
        <v>206.55</v>
      </c>
      <c r="G1515" s="70">
        <v>1530</v>
      </c>
      <c r="I1515" s="70">
        <f t="shared" si="30"/>
        <v>1530</v>
      </c>
    </row>
    <row r="1516" spans="1:9" x14ac:dyDescent="0.2">
      <c r="A1516" s="64" t="s">
        <v>779</v>
      </c>
      <c r="B1516" s="78" t="s">
        <v>3059</v>
      </c>
      <c r="C1516" s="81"/>
      <c r="D1516" s="128" t="s">
        <v>3060</v>
      </c>
      <c r="E1516" s="67"/>
      <c r="F1516" s="67"/>
      <c r="I1516" s="70">
        <f t="shared" ref="I1516:I1550" si="31">SUM(G1516:H1516)</f>
        <v>0</v>
      </c>
    </row>
    <row r="1517" spans="1:9" x14ac:dyDescent="0.2">
      <c r="A1517" s="86" t="s">
        <v>779</v>
      </c>
      <c r="B1517" s="87" t="s">
        <v>3061</v>
      </c>
      <c r="C1517" s="87"/>
      <c r="D1517" s="87" t="s">
        <v>1825</v>
      </c>
      <c r="E1517" s="67"/>
      <c r="F1517" s="67"/>
      <c r="I1517" s="70">
        <f t="shared" si="31"/>
        <v>0</v>
      </c>
    </row>
    <row r="1518" spans="1:9" x14ac:dyDescent="0.2">
      <c r="A1518" s="93" t="s">
        <v>782</v>
      </c>
      <c r="B1518" s="88" t="s">
        <v>3062</v>
      </c>
      <c r="C1518" s="88"/>
      <c r="D1518" s="88" t="s">
        <v>2800</v>
      </c>
      <c r="E1518" s="67">
        <v>159.16999999999999</v>
      </c>
      <c r="F1518" s="67">
        <v>159.16999999999999</v>
      </c>
      <c r="G1518" s="70">
        <v>1179</v>
      </c>
      <c r="I1518" s="70">
        <f t="shared" si="31"/>
        <v>1179</v>
      </c>
    </row>
    <row r="1519" spans="1:9" x14ac:dyDescent="0.2">
      <c r="A1519" s="86" t="s">
        <v>779</v>
      </c>
      <c r="B1519" s="87" t="s">
        <v>3062</v>
      </c>
      <c r="C1519" s="87"/>
      <c r="D1519" s="87" t="s">
        <v>2800</v>
      </c>
      <c r="E1519" s="67"/>
      <c r="F1519" s="67"/>
      <c r="I1519" s="70">
        <f t="shared" si="31"/>
        <v>0</v>
      </c>
    </row>
    <row r="1520" spans="1:9" x14ac:dyDescent="0.2">
      <c r="A1520" s="86" t="s">
        <v>779</v>
      </c>
      <c r="B1520" s="87" t="s">
        <v>3063</v>
      </c>
      <c r="C1520" s="87"/>
      <c r="D1520" s="87" t="s">
        <v>1263</v>
      </c>
      <c r="E1520" s="67">
        <v>0</v>
      </c>
      <c r="F1520" s="67">
        <v>0</v>
      </c>
      <c r="G1520" s="70">
        <v>0</v>
      </c>
      <c r="I1520" s="70">
        <f t="shared" si="31"/>
        <v>0</v>
      </c>
    </row>
    <row r="1521" spans="1:9" x14ac:dyDescent="0.2">
      <c r="A1521" s="93" t="s">
        <v>785</v>
      </c>
      <c r="B1521" s="88" t="s">
        <v>3064</v>
      </c>
      <c r="C1521" s="88"/>
      <c r="D1521" s="88" t="s">
        <v>3065</v>
      </c>
      <c r="E1521" s="67">
        <v>0</v>
      </c>
      <c r="F1521" s="67">
        <v>0</v>
      </c>
      <c r="G1521" s="70">
        <v>0</v>
      </c>
      <c r="I1521" s="70">
        <f t="shared" si="31"/>
        <v>0</v>
      </c>
    </row>
    <row r="1522" spans="1:9" x14ac:dyDescent="0.2">
      <c r="A1522" s="109" t="s">
        <v>785</v>
      </c>
      <c r="B1522" s="88" t="s">
        <v>3066</v>
      </c>
      <c r="C1522" s="88"/>
      <c r="D1522" s="88" t="s">
        <v>1548</v>
      </c>
      <c r="E1522" s="67">
        <v>0</v>
      </c>
      <c r="F1522" s="67">
        <v>0</v>
      </c>
      <c r="G1522" s="70">
        <v>0</v>
      </c>
      <c r="I1522" s="70">
        <f t="shared" si="31"/>
        <v>0</v>
      </c>
    </row>
    <row r="1523" spans="1:9" x14ac:dyDescent="0.2">
      <c r="A1523" s="92" t="s">
        <v>779</v>
      </c>
      <c r="B1523" s="87" t="s">
        <v>3067</v>
      </c>
      <c r="C1523" s="87"/>
      <c r="D1523" s="87" t="s">
        <v>1548</v>
      </c>
      <c r="E1523" s="67"/>
      <c r="F1523" s="67"/>
      <c r="I1523" s="70">
        <f t="shared" si="31"/>
        <v>0</v>
      </c>
    </row>
    <row r="1524" spans="1:9" x14ac:dyDescent="0.2">
      <c r="A1524" s="109" t="s">
        <v>782</v>
      </c>
      <c r="B1524" s="88" t="s">
        <v>3068</v>
      </c>
      <c r="C1524" s="88"/>
      <c r="D1524" s="88" t="s">
        <v>396</v>
      </c>
      <c r="E1524" s="67">
        <v>112</v>
      </c>
      <c r="F1524" s="67">
        <v>111.92</v>
      </c>
      <c r="G1524" s="70">
        <v>829</v>
      </c>
      <c r="I1524" s="70">
        <f t="shared" si="31"/>
        <v>829</v>
      </c>
    </row>
    <row r="1525" spans="1:9" x14ac:dyDescent="0.2">
      <c r="A1525" s="109" t="s">
        <v>785</v>
      </c>
      <c r="B1525" s="88" t="s">
        <v>554</v>
      </c>
      <c r="C1525" s="88"/>
      <c r="D1525" s="88" t="s">
        <v>555</v>
      </c>
      <c r="E1525" s="67">
        <v>0</v>
      </c>
      <c r="F1525" s="67">
        <v>0</v>
      </c>
      <c r="G1525" s="70">
        <v>0</v>
      </c>
      <c r="I1525" s="70">
        <f t="shared" si="31"/>
        <v>0</v>
      </c>
    </row>
    <row r="1526" spans="1:9" x14ac:dyDescent="0.2">
      <c r="A1526" s="93" t="s">
        <v>785</v>
      </c>
      <c r="B1526" s="88" t="s">
        <v>3069</v>
      </c>
      <c r="C1526" s="88"/>
      <c r="D1526" s="88" t="s">
        <v>1150</v>
      </c>
      <c r="E1526" s="67">
        <v>0</v>
      </c>
      <c r="F1526" s="67">
        <v>0</v>
      </c>
      <c r="G1526" s="70">
        <v>0</v>
      </c>
      <c r="I1526" s="70">
        <f t="shared" si="31"/>
        <v>0</v>
      </c>
    </row>
    <row r="1527" spans="1:9" x14ac:dyDescent="0.2">
      <c r="A1527" s="86" t="s">
        <v>779</v>
      </c>
      <c r="B1527" s="87" t="s">
        <v>3070</v>
      </c>
      <c r="C1527" s="88" t="s">
        <v>3071</v>
      </c>
      <c r="D1527" s="87" t="s">
        <v>2013</v>
      </c>
      <c r="E1527" s="67"/>
      <c r="F1527" s="67"/>
      <c r="I1527" s="70">
        <f t="shared" si="31"/>
        <v>0</v>
      </c>
    </row>
    <row r="1528" spans="1:9" x14ac:dyDescent="0.2">
      <c r="A1528" s="93" t="s">
        <v>785</v>
      </c>
      <c r="B1528" s="88" t="s">
        <v>3072</v>
      </c>
      <c r="C1528" s="88" t="s">
        <v>3073</v>
      </c>
      <c r="D1528" s="88" t="s">
        <v>3074</v>
      </c>
      <c r="E1528" s="67"/>
      <c r="F1528" s="67"/>
      <c r="I1528" s="70">
        <f t="shared" si="31"/>
        <v>0</v>
      </c>
    </row>
    <row r="1529" spans="1:9" x14ac:dyDescent="0.2">
      <c r="A1529" s="63" t="s">
        <v>785</v>
      </c>
      <c r="B1529" s="65" t="s">
        <v>3075</v>
      </c>
      <c r="D1529" s="125" t="s">
        <v>791</v>
      </c>
      <c r="E1529" s="67">
        <v>329.27</v>
      </c>
      <c r="F1529" s="67">
        <v>329.27</v>
      </c>
      <c r="G1529" s="70">
        <v>2439</v>
      </c>
      <c r="I1529" s="70">
        <f t="shared" si="31"/>
        <v>2439</v>
      </c>
    </row>
    <row r="1530" spans="1:9" x14ac:dyDescent="0.2">
      <c r="A1530" s="64" t="s">
        <v>779</v>
      </c>
      <c r="B1530" s="87" t="s">
        <v>3076</v>
      </c>
      <c r="C1530" s="78"/>
      <c r="D1530" s="87" t="s">
        <v>791</v>
      </c>
      <c r="E1530" s="67"/>
      <c r="F1530" s="67"/>
      <c r="I1530" s="70">
        <f t="shared" si="31"/>
        <v>0</v>
      </c>
    </row>
    <row r="1531" spans="1:9" x14ac:dyDescent="0.2">
      <c r="A1531" s="79" t="s">
        <v>785</v>
      </c>
      <c r="B1531" s="88" t="s">
        <v>3077</v>
      </c>
      <c r="C1531" s="81" t="s">
        <v>3078</v>
      </c>
      <c r="D1531" s="88" t="s">
        <v>853</v>
      </c>
      <c r="E1531" s="67">
        <v>886.34</v>
      </c>
      <c r="F1531" s="67">
        <v>886.34</v>
      </c>
      <c r="G1531" s="70">
        <v>6565.5</v>
      </c>
      <c r="I1531" s="70">
        <f t="shared" si="31"/>
        <v>6565.5</v>
      </c>
    </row>
    <row r="1532" spans="1:9" x14ac:dyDescent="0.2">
      <c r="A1532" s="79" t="s">
        <v>785</v>
      </c>
      <c r="B1532" s="88" t="s">
        <v>3079</v>
      </c>
      <c r="C1532" s="81"/>
      <c r="D1532" s="88" t="s">
        <v>3080</v>
      </c>
      <c r="E1532" s="67">
        <v>76.55</v>
      </c>
      <c r="F1532" s="67">
        <v>76.55</v>
      </c>
      <c r="G1532" s="70">
        <v>567</v>
      </c>
      <c r="I1532" s="70">
        <f t="shared" si="31"/>
        <v>567</v>
      </c>
    </row>
    <row r="1533" spans="1:9" x14ac:dyDescent="0.2">
      <c r="A1533" s="105" t="s">
        <v>785</v>
      </c>
      <c r="B1533" s="97" t="s">
        <v>3081</v>
      </c>
      <c r="C1533" s="81"/>
      <c r="D1533" s="88" t="s">
        <v>1573</v>
      </c>
      <c r="E1533" s="67"/>
      <c r="F1533" s="67"/>
      <c r="I1533" s="70">
        <f t="shared" si="31"/>
        <v>0</v>
      </c>
    </row>
    <row r="1534" spans="1:9" x14ac:dyDescent="0.2">
      <c r="A1534" s="63" t="s">
        <v>785</v>
      </c>
      <c r="B1534" s="65" t="s">
        <v>3082</v>
      </c>
      <c r="D1534" s="65" t="s">
        <v>3083</v>
      </c>
      <c r="E1534" s="67">
        <v>0</v>
      </c>
      <c r="F1534" s="67">
        <v>0</v>
      </c>
      <c r="G1534" s="70">
        <v>0</v>
      </c>
      <c r="I1534" s="70">
        <f t="shared" si="31"/>
        <v>0</v>
      </c>
    </row>
    <row r="1535" spans="1:9" x14ac:dyDescent="0.2">
      <c r="A1535" s="63" t="s">
        <v>782</v>
      </c>
      <c r="B1535" s="65" t="s">
        <v>3084</v>
      </c>
      <c r="D1535" s="65" t="s">
        <v>2656</v>
      </c>
      <c r="E1535" s="67">
        <v>186.75</v>
      </c>
      <c r="F1535" s="67">
        <v>186.75</v>
      </c>
      <c r="G1535" s="70">
        <v>1355.22</v>
      </c>
      <c r="H1535" s="70">
        <v>19.02</v>
      </c>
      <c r="I1535" s="70">
        <f t="shared" si="31"/>
        <v>1374.24</v>
      </c>
    </row>
    <row r="1536" spans="1:9" x14ac:dyDescent="0.2">
      <c r="A1536" s="63" t="s">
        <v>785</v>
      </c>
      <c r="B1536" s="65" t="s">
        <v>3085</v>
      </c>
      <c r="D1536" s="65" t="s">
        <v>3086</v>
      </c>
      <c r="E1536" s="67">
        <v>0</v>
      </c>
      <c r="F1536" s="67">
        <v>0</v>
      </c>
      <c r="G1536" s="70">
        <v>0</v>
      </c>
      <c r="I1536" s="70">
        <f t="shared" si="31"/>
        <v>0</v>
      </c>
    </row>
    <row r="1537" spans="1:9" x14ac:dyDescent="0.2">
      <c r="A1537" s="64" t="s">
        <v>779</v>
      </c>
      <c r="B1537" s="77" t="s">
        <v>3087</v>
      </c>
      <c r="C1537" s="77"/>
      <c r="D1537" s="77" t="s">
        <v>1620</v>
      </c>
      <c r="E1537" s="67"/>
      <c r="F1537" s="67"/>
      <c r="I1537" s="70">
        <f t="shared" si="31"/>
        <v>0</v>
      </c>
    </row>
    <row r="1538" spans="1:9" x14ac:dyDescent="0.2">
      <c r="A1538" s="63" t="s">
        <v>785</v>
      </c>
      <c r="B1538" s="65" t="s">
        <v>3088</v>
      </c>
      <c r="D1538" s="65" t="s">
        <v>791</v>
      </c>
      <c r="E1538" s="67">
        <v>816.48</v>
      </c>
      <c r="F1538" s="67">
        <v>816.48</v>
      </c>
      <c r="G1538" s="70">
        <v>6048</v>
      </c>
      <c r="I1538" s="70">
        <f t="shared" si="31"/>
        <v>6048</v>
      </c>
    </row>
    <row r="1539" spans="1:9" x14ac:dyDescent="0.2">
      <c r="A1539" s="64" t="s">
        <v>779</v>
      </c>
      <c r="B1539" s="78" t="s">
        <v>3089</v>
      </c>
      <c r="C1539" s="78"/>
      <c r="D1539" s="78" t="s">
        <v>874</v>
      </c>
      <c r="E1539" s="67"/>
      <c r="F1539" s="67"/>
      <c r="I1539" s="70">
        <f t="shared" si="31"/>
        <v>0</v>
      </c>
    </row>
    <row r="1540" spans="1:9" x14ac:dyDescent="0.2">
      <c r="A1540" s="63" t="s">
        <v>785</v>
      </c>
      <c r="B1540" s="65" t="s">
        <v>3090</v>
      </c>
      <c r="D1540" s="65" t="s">
        <v>931</v>
      </c>
      <c r="E1540" s="67">
        <v>97.2</v>
      </c>
      <c r="F1540" s="67">
        <v>97.2</v>
      </c>
      <c r="G1540" s="70">
        <v>720</v>
      </c>
      <c r="I1540" s="70">
        <f t="shared" si="31"/>
        <v>720</v>
      </c>
    </row>
    <row r="1541" spans="1:9" x14ac:dyDescent="0.2">
      <c r="A1541" s="64" t="s">
        <v>779</v>
      </c>
      <c r="B1541" s="77" t="s">
        <v>3091</v>
      </c>
      <c r="C1541" s="77"/>
      <c r="D1541" s="77" t="s">
        <v>931</v>
      </c>
      <c r="E1541" s="67">
        <v>0</v>
      </c>
      <c r="F1541" s="67">
        <v>0</v>
      </c>
      <c r="G1541" s="70">
        <v>0</v>
      </c>
      <c r="I1541" s="70">
        <f t="shared" si="31"/>
        <v>0</v>
      </c>
    </row>
    <row r="1542" spans="1:9" x14ac:dyDescent="0.2">
      <c r="A1542" s="63" t="s">
        <v>785</v>
      </c>
      <c r="B1542" s="65" t="s">
        <v>3092</v>
      </c>
      <c r="D1542" s="65" t="s">
        <v>3093</v>
      </c>
      <c r="E1542" s="67"/>
      <c r="F1542" s="67"/>
      <c r="I1542" s="70">
        <f t="shared" si="31"/>
        <v>0</v>
      </c>
    </row>
    <row r="1543" spans="1:9" x14ac:dyDescent="0.2">
      <c r="A1543" s="82" t="s">
        <v>779</v>
      </c>
      <c r="B1543" s="83" t="s">
        <v>3094</v>
      </c>
      <c r="C1543" s="80" t="s">
        <v>3095</v>
      </c>
      <c r="D1543" s="77" t="s">
        <v>3096</v>
      </c>
      <c r="E1543" s="67"/>
      <c r="F1543" s="67"/>
      <c r="I1543" s="70">
        <f t="shared" si="31"/>
        <v>0</v>
      </c>
    </row>
    <row r="1544" spans="1:9" x14ac:dyDescent="0.2">
      <c r="A1544" s="84" t="s">
        <v>785</v>
      </c>
      <c r="B1544" s="85" t="s">
        <v>3097</v>
      </c>
      <c r="C1544" s="81"/>
      <c r="D1544" s="80" t="s">
        <v>917</v>
      </c>
      <c r="E1544" s="67">
        <v>0</v>
      </c>
      <c r="F1544" s="67">
        <v>0</v>
      </c>
      <c r="G1544" s="70">
        <v>0</v>
      </c>
      <c r="I1544" s="70">
        <f t="shared" si="31"/>
        <v>0</v>
      </c>
    </row>
    <row r="1545" spans="1:9" x14ac:dyDescent="0.2">
      <c r="A1545" s="82" t="s">
        <v>779</v>
      </c>
      <c r="B1545" s="124" t="s">
        <v>3098</v>
      </c>
      <c r="C1545" s="81" t="s">
        <v>3099</v>
      </c>
      <c r="D1545" s="78" t="s">
        <v>3100</v>
      </c>
      <c r="E1545" s="67"/>
      <c r="F1545" s="67"/>
      <c r="I1545" s="70">
        <f t="shared" si="31"/>
        <v>0</v>
      </c>
    </row>
    <row r="1546" spans="1:9" x14ac:dyDescent="0.2">
      <c r="A1546" s="82" t="s">
        <v>779</v>
      </c>
      <c r="B1546" s="124" t="s">
        <v>3101</v>
      </c>
      <c r="C1546" s="81"/>
      <c r="D1546" s="78" t="s">
        <v>3102</v>
      </c>
      <c r="E1546" s="67"/>
      <c r="F1546" s="67"/>
      <c r="I1546" s="70">
        <f t="shared" si="31"/>
        <v>0</v>
      </c>
    </row>
    <row r="1547" spans="1:9" x14ac:dyDescent="0.2">
      <c r="A1547" s="82" t="s">
        <v>779</v>
      </c>
      <c r="B1547" s="124" t="s">
        <v>3103</v>
      </c>
      <c r="C1547" s="81" t="s">
        <v>3104</v>
      </c>
      <c r="D1547" s="78" t="s">
        <v>791</v>
      </c>
      <c r="E1547" s="67"/>
      <c r="F1547" s="67"/>
      <c r="I1547" s="70">
        <f t="shared" si="31"/>
        <v>0</v>
      </c>
    </row>
    <row r="1548" spans="1:9" x14ac:dyDescent="0.2">
      <c r="A1548" s="82" t="s">
        <v>779</v>
      </c>
      <c r="B1548" s="124" t="s">
        <v>3105</v>
      </c>
      <c r="C1548" s="81"/>
      <c r="D1548" s="78" t="s">
        <v>3102</v>
      </c>
      <c r="E1548" s="67"/>
      <c r="F1548" s="67"/>
      <c r="I1548" s="70">
        <f t="shared" si="31"/>
        <v>0</v>
      </c>
    </row>
    <row r="1549" spans="1:9" x14ac:dyDescent="0.2">
      <c r="A1549" s="84" t="s">
        <v>785</v>
      </c>
      <c r="B1549" s="134" t="s">
        <v>3106</v>
      </c>
      <c r="C1549" s="81"/>
      <c r="D1549" s="81" t="s">
        <v>1263</v>
      </c>
      <c r="E1549" s="67">
        <v>0</v>
      </c>
      <c r="F1549" s="67">
        <v>0</v>
      </c>
      <c r="G1549" s="70">
        <v>0</v>
      </c>
      <c r="I1549" s="70">
        <f t="shared" si="31"/>
        <v>0</v>
      </c>
    </row>
    <row r="1550" spans="1:9" x14ac:dyDescent="0.2">
      <c r="A1550" s="64" t="s">
        <v>779</v>
      </c>
      <c r="B1550" s="77" t="s">
        <v>3107</v>
      </c>
      <c r="C1550" s="78"/>
      <c r="D1550" s="78" t="s">
        <v>2616</v>
      </c>
      <c r="E1550" s="67"/>
      <c r="F1550" s="67"/>
      <c r="I1550" s="70">
        <f t="shared" si="31"/>
        <v>0</v>
      </c>
    </row>
    <row r="1551" spans="1:9" x14ac:dyDescent="0.2">
      <c r="A1551" s="79" t="s">
        <v>782</v>
      </c>
      <c r="B1551" s="80" t="s">
        <v>3108</v>
      </c>
      <c r="C1551" s="81"/>
      <c r="D1551" s="81" t="s">
        <v>940</v>
      </c>
      <c r="E1551" s="67"/>
      <c r="F1551" s="67"/>
    </row>
    <row r="1552" spans="1:9" x14ac:dyDescent="0.2">
      <c r="A1552" s="79" t="s">
        <v>785</v>
      </c>
      <c r="B1552" s="80" t="s">
        <v>3109</v>
      </c>
      <c r="C1552" s="81" t="s">
        <v>3110</v>
      </c>
      <c r="D1552" s="81" t="s">
        <v>817</v>
      </c>
      <c r="E1552" s="67">
        <v>0</v>
      </c>
      <c r="F1552" s="67">
        <v>0</v>
      </c>
      <c r="G1552" s="70">
        <v>0</v>
      </c>
      <c r="I1552" s="70">
        <f t="shared" ref="I1552:I1615" si="32">SUM(G1552:H1552)</f>
        <v>0</v>
      </c>
    </row>
    <row r="1553" spans="1:9" x14ac:dyDescent="0.2">
      <c r="A1553" s="64" t="s">
        <v>779</v>
      </c>
      <c r="B1553" s="77" t="s">
        <v>3109</v>
      </c>
      <c r="C1553" s="81" t="s">
        <v>3110</v>
      </c>
      <c r="D1553" s="78" t="s">
        <v>817</v>
      </c>
      <c r="E1553" s="67"/>
      <c r="F1553" s="67"/>
      <c r="I1553" s="70">
        <f t="shared" si="32"/>
        <v>0</v>
      </c>
    </row>
    <row r="1554" spans="1:9" x14ac:dyDescent="0.2">
      <c r="A1554" s="64" t="s">
        <v>779</v>
      </c>
      <c r="B1554" s="77" t="s">
        <v>3111</v>
      </c>
      <c r="C1554" s="77"/>
      <c r="D1554" s="77" t="s">
        <v>874</v>
      </c>
      <c r="E1554" s="67"/>
      <c r="F1554" s="67"/>
      <c r="I1554" s="70">
        <f t="shared" si="32"/>
        <v>0</v>
      </c>
    </row>
    <row r="1555" spans="1:9" x14ac:dyDescent="0.2">
      <c r="A1555" s="79" t="s">
        <v>782</v>
      </c>
      <c r="B1555" s="80" t="s">
        <v>3112</v>
      </c>
      <c r="C1555" s="80" t="s">
        <v>3113</v>
      </c>
      <c r="D1555" s="80" t="s">
        <v>1139</v>
      </c>
      <c r="E1555" s="67">
        <f>1069.81-55.08</f>
        <v>1014.7299999999999</v>
      </c>
      <c r="F1555" s="67">
        <v>1014.73</v>
      </c>
      <c r="G1555" s="70">
        <f>7924-408</f>
        <v>7516</v>
      </c>
      <c r="I1555" s="70">
        <f t="shared" si="32"/>
        <v>7516</v>
      </c>
    </row>
    <row r="1556" spans="1:9" x14ac:dyDescent="0.2">
      <c r="A1556" s="64" t="s">
        <v>779</v>
      </c>
      <c r="B1556" s="77" t="s">
        <v>3114</v>
      </c>
      <c r="C1556" s="80" t="s">
        <v>3113</v>
      </c>
      <c r="D1556" s="77" t="s">
        <v>1139</v>
      </c>
      <c r="E1556" s="67">
        <v>55.08</v>
      </c>
      <c r="F1556" s="67">
        <v>55.08</v>
      </c>
      <c r="G1556" s="70">
        <v>408</v>
      </c>
      <c r="I1556" s="70">
        <f t="shared" si="32"/>
        <v>408</v>
      </c>
    </row>
    <row r="1557" spans="1:9" x14ac:dyDescent="0.2">
      <c r="A1557" s="64" t="s">
        <v>779</v>
      </c>
      <c r="B1557" s="77" t="s">
        <v>3115</v>
      </c>
      <c r="C1557" s="77"/>
      <c r="D1557" s="77" t="s">
        <v>791</v>
      </c>
      <c r="E1557" s="67"/>
      <c r="F1557" s="67"/>
      <c r="I1557" s="70">
        <f t="shared" si="32"/>
        <v>0</v>
      </c>
    </row>
    <row r="1558" spans="1:9" x14ac:dyDescent="0.2">
      <c r="A1558" s="79" t="s">
        <v>782</v>
      </c>
      <c r="B1558" s="80" t="s">
        <v>3116</v>
      </c>
      <c r="C1558" s="80"/>
      <c r="D1558" s="80" t="s">
        <v>3117</v>
      </c>
      <c r="E1558" s="67">
        <v>68.040000000000006</v>
      </c>
      <c r="F1558" s="67">
        <v>68.040000000000006</v>
      </c>
      <c r="G1558" s="70">
        <v>504</v>
      </c>
      <c r="I1558" s="70">
        <f t="shared" si="32"/>
        <v>504</v>
      </c>
    </row>
    <row r="1559" spans="1:9" x14ac:dyDescent="0.2">
      <c r="A1559" s="79" t="s">
        <v>785</v>
      </c>
      <c r="B1559" s="80" t="s">
        <v>3118</v>
      </c>
      <c r="C1559" s="80"/>
      <c r="D1559" s="80" t="s">
        <v>1263</v>
      </c>
      <c r="E1559" s="67">
        <v>0</v>
      </c>
      <c r="F1559" s="67">
        <v>0</v>
      </c>
      <c r="G1559" s="70">
        <v>0</v>
      </c>
      <c r="I1559" s="70">
        <f t="shared" si="32"/>
        <v>0</v>
      </c>
    </row>
    <row r="1560" spans="1:9" x14ac:dyDescent="0.2">
      <c r="A1560" s="64" t="s">
        <v>779</v>
      </c>
      <c r="B1560" s="77" t="s">
        <v>3119</v>
      </c>
      <c r="C1560" s="77"/>
      <c r="D1560" s="77" t="s">
        <v>1263</v>
      </c>
      <c r="E1560" s="67"/>
      <c r="F1560" s="67"/>
      <c r="I1560" s="70">
        <f t="shared" si="32"/>
        <v>0</v>
      </c>
    </row>
    <row r="1561" spans="1:9" x14ac:dyDescent="0.2">
      <c r="A1561" s="101" t="s">
        <v>785</v>
      </c>
      <c r="B1561" s="125" t="s">
        <v>3120</v>
      </c>
      <c r="C1561" s="125"/>
      <c r="D1561" s="125" t="s">
        <v>2648</v>
      </c>
      <c r="E1561" s="67">
        <v>304.95</v>
      </c>
      <c r="F1561" s="67">
        <v>304.95</v>
      </c>
      <c r="G1561" s="70">
        <v>1968.24</v>
      </c>
      <c r="H1561" s="70">
        <v>196.2</v>
      </c>
      <c r="I1561" s="70">
        <f t="shared" si="32"/>
        <v>2164.44</v>
      </c>
    </row>
    <row r="1562" spans="1:9" x14ac:dyDescent="0.2">
      <c r="A1562" s="86" t="s">
        <v>779</v>
      </c>
      <c r="B1562" s="87" t="s">
        <v>3121</v>
      </c>
      <c r="C1562" s="87"/>
      <c r="D1562" s="87" t="s">
        <v>2648</v>
      </c>
      <c r="E1562" s="67"/>
      <c r="F1562" s="67"/>
      <c r="I1562" s="70">
        <f t="shared" si="32"/>
        <v>0</v>
      </c>
    </row>
    <row r="1563" spans="1:9" x14ac:dyDescent="0.2">
      <c r="A1563" s="93" t="s">
        <v>785</v>
      </c>
      <c r="B1563" s="88" t="s">
        <v>3122</v>
      </c>
      <c r="C1563" s="88"/>
      <c r="D1563" s="88" t="s">
        <v>791</v>
      </c>
      <c r="E1563" s="67">
        <v>55.89</v>
      </c>
      <c r="F1563" s="67">
        <v>68.040000000000006</v>
      </c>
      <c r="G1563" s="70">
        <v>504</v>
      </c>
      <c r="I1563" s="70">
        <f t="shared" si="32"/>
        <v>504</v>
      </c>
    </row>
    <row r="1564" spans="1:9" x14ac:dyDescent="0.2">
      <c r="A1564" s="63" t="s">
        <v>785</v>
      </c>
      <c r="B1564" s="65" t="s">
        <v>3123</v>
      </c>
      <c r="D1564" s="65" t="s">
        <v>1063</v>
      </c>
      <c r="E1564" s="67">
        <v>1179.77</v>
      </c>
      <c r="F1564" s="67">
        <v>1179.77</v>
      </c>
      <c r="G1564" s="70">
        <v>8739</v>
      </c>
      <c r="I1564" s="70">
        <f t="shared" si="32"/>
        <v>8739</v>
      </c>
    </row>
    <row r="1565" spans="1:9" x14ac:dyDescent="0.2">
      <c r="A1565" s="64" t="s">
        <v>779</v>
      </c>
      <c r="B1565" s="77" t="s">
        <v>3124</v>
      </c>
      <c r="C1565" s="77"/>
      <c r="D1565" s="77" t="s">
        <v>1063</v>
      </c>
      <c r="E1565" s="67">
        <v>0</v>
      </c>
      <c r="F1565" s="67">
        <v>0</v>
      </c>
      <c r="G1565" s="70">
        <v>0</v>
      </c>
      <c r="I1565" s="70">
        <f t="shared" si="32"/>
        <v>0</v>
      </c>
    </row>
    <row r="1566" spans="1:9" x14ac:dyDescent="0.2">
      <c r="A1566" s="63" t="s">
        <v>785</v>
      </c>
      <c r="B1566" s="65" t="s">
        <v>3125</v>
      </c>
      <c r="D1566" s="65" t="s">
        <v>1009</v>
      </c>
      <c r="E1566" s="67">
        <v>195.01</v>
      </c>
      <c r="F1566" s="67">
        <v>195.01</v>
      </c>
      <c r="G1566" s="70">
        <v>1444.5</v>
      </c>
      <c r="I1566" s="70">
        <f t="shared" si="32"/>
        <v>1444.5</v>
      </c>
    </row>
    <row r="1567" spans="1:9" x14ac:dyDescent="0.2">
      <c r="A1567" s="90" t="s">
        <v>785</v>
      </c>
      <c r="B1567" s="123" t="s">
        <v>3126</v>
      </c>
      <c r="D1567" s="65" t="s">
        <v>2953</v>
      </c>
      <c r="E1567" s="67">
        <v>136.08000000000001</v>
      </c>
      <c r="F1567" s="67">
        <v>136.08000000000001</v>
      </c>
      <c r="G1567" s="70">
        <v>1008</v>
      </c>
      <c r="I1567" s="70">
        <f t="shared" si="32"/>
        <v>1008</v>
      </c>
    </row>
    <row r="1568" spans="1:9" x14ac:dyDescent="0.2">
      <c r="A1568" s="82" t="s">
        <v>779</v>
      </c>
      <c r="B1568" s="83" t="s">
        <v>3127</v>
      </c>
      <c r="C1568" s="77"/>
      <c r="D1568" s="77" t="s">
        <v>817</v>
      </c>
      <c r="E1568" s="67"/>
      <c r="F1568" s="67"/>
      <c r="I1568" s="70">
        <f t="shared" si="32"/>
        <v>0</v>
      </c>
    </row>
    <row r="1569" spans="1:9" x14ac:dyDescent="0.2">
      <c r="A1569" s="84" t="s">
        <v>782</v>
      </c>
      <c r="B1569" s="85" t="s">
        <v>3128</v>
      </c>
      <c r="C1569" s="80"/>
      <c r="D1569" s="80" t="s">
        <v>625</v>
      </c>
      <c r="E1569" s="67">
        <v>9.1999999999999993</v>
      </c>
      <c r="F1569" s="67">
        <v>9.1999999999999993</v>
      </c>
      <c r="G1569" s="70">
        <v>68.14</v>
      </c>
      <c r="I1569" s="70">
        <f t="shared" si="32"/>
        <v>68.14</v>
      </c>
    </row>
    <row r="1570" spans="1:9" x14ac:dyDescent="0.2">
      <c r="A1570" s="82" t="s">
        <v>779</v>
      </c>
      <c r="B1570" s="124" t="s">
        <v>3129</v>
      </c>
      <c r="C1570" s="78"/>
      <c r="D1570" s="78" t="s">
        <v>908</v>
      </c>
      <c r="E1570" s="67"/>
      <c r="F1570" s="67"/>
      <c r="I1570" s="70">
        <f t="shared" si="32"/>
        <v>0</v>
      </c>
    </row>
    <row r="1571" spans="1:9" x14ac:dyDescent="0.2">
      <c r="A1571" s="90" t="s">
        <v>782</v>
      </c>
      <c r="B1571" s="123" t="s">
        <v>3130</v>
      </c>
      <c r="D1571" s="65" t="s">
        <v>2868</v>
      </c>
      <c r="E1571" s="67">
        <v>322.64999999999998</v>
      </c>
      <c r="F1571" s="67">
        <v>324.29000000000002</v>
      </c>
      <c r="G1571" s="70">
        <v>2304.375</v>
      </c>
      <c r="H1571" s="70">
        <v>66</v>
      </c>
      <c r="I1571" s="70">
        <f t="shared" si="32"/>
        <v>2370.375</v>
      </c>
    </row>
    <row r="1572" spans="1:9" x14ac:dyDescent="0.2">
      <c r="A1572" s="82" t="s">
        <v>779</v>
      </c>
      <c r="B1572" s="124" t="s">
        <v>3131</v>
      </c>
      <c r="C1572" s="78"/>
      <c r="D1572" s="78" t="s">
        <v>2868</v>
      </c>
      <c r="E1572" s="67"/>
      <c r="F1572" s="67"/>
      <c r="I1572" s="70">
        <f t="shared" si="32"/>
        <v>0</v>
      </c>
    </row>
    <row r="1573" spans="1:9" x14ac:dyDescent="0.2">
      <c r="A1573" s="90" t="s">
        <v>782</v>
      </c>
      <c r="B1573" s="123" t="s">
        <v>3132</v>
      </c>
      <c r="D1573" s="65" t="s">
        <v>3133</v>
      </c>
      <c r="E1573" s="67">
        <v>131.22</v>
      </c>
      <c r="F1573" s="67">
        <v>131.22</v>
      </c>
      <c r="G1573" s="70">
        <v>972</v>
      </c>
      <c r="I1573" s="70">
        <f t="shared" si="32"/>
        <v>972</v>
      </c>
    </row>
    <row r="1574" spans="1:9" x14ac:dyDescent="0.2">
      <c r="A1574" s="82" t="s">
        <v>779</v>
      </c>
      <c r="B1574" s="83" t="s">
        <v>3134</v>
      </c>
      <c r="C1574" s="85" t="s">
        <v>3135</v>
      </c>
      <c r="D1574" s="83" t="s">
        <v>3133</v>
      </c>
      <c r="E1574" s="67"/>
      <c r="F1574" s="67"/>
      <c r="I1574" s="70">
        <f t="shared" si="32"/>
        <v>0</v>
      </c>
    </row>
    <row r="1575" spans="1:9" x14ac:dyDescent="0.2">
      <c r="A1575" s="82" t="s">
        <v>779</v>
      </c>
      <c r="B1575" s="83" t="s">
        <v>3136</v>
      </c>
      <c r="C1575" s="77"/>
      <c r="D1575" s="77" t="s">
        <v>871</v>
      </c>
      <c r="E1575" s="67"/>
      <c r="F1575" s="67"/>
      <c r="I1575" s="70">
        <f t="shared" si="32"/>
        <v>0</v>
      </c>
    </row>
    <row r="1576" spans="1:9" x14ac:dyDescent="0.2">
      <c r="A1576" s="84" t="s">
        <v>785</v>
      </c>
      <c r="B1576" s="85" t="s">
        <v>3137</v>
      </c>
      <c r="C1576" s="80"/>
      <c r="D1576" s="80" t="s">
        <v>3138</v>
      </c>
      <c r="E1576" s="67">
        <v>85.05</v>
      </c>
      <c r="F1576" s="67">
        <v>85.05</v>
      </c>
      <c r="G1576" s="70">
        <v>630</v>
      </c>
      <c r="I1576" s="70">
        <f t="shared" si="32"/>
        <v>630</v>
      </c>
    </row>
    <row r="1577" spans="1:9" x14ac:dyDescent="0.2">
      <c r="A1577" s="64" t="s">
        <v>779</v>
      </c>
      <c r="B1577" s="77" t="s">
        <v>3139</v>
      </c>
      <c r="C1577" s="80" t="s">
        <v>3140</v>
      </c>
      <c r="D1577" s="77" t="s">
        <v>2187</v>
      </c>
      <c r="E1577" s="67">
        <v>0</v>
      </c>
      <c r="F1577" s="67">
        <v>0</v>
      </c>
      <c r="G1577" s="70">
        <v>0</v>
      </c>
      <c r="I1577" s="70">
        <f t="shared" si="32"/>
        <v>0</v>
      </c>
    </row>
    <row r="1578" spans="1:9" x14ac:dyDescent="0.2">
      <c r="A1578" s="79" t="s">
        <v>785</v>
      </c>
      <c r="B1578" s="80" t="s">
        <v>3141</v>
      </c>
      <c r="C1578" s="80" t="s">
        <v>3142</v>
      </c>
      <c r="D1578" s="80" t="s">
        <v>3143</v>
      </c>
      <c r="E1578" s="67"/>
      <c r="F1578" s="67"/>
      <c r="I1578" s="70">
        <f t="shared" si="32"/>
        <v>0</v>
      </c>
    </row>
    <row r="1579" spans="1:9" x14ac:dyDescent="0.2">
      <c r="A1579" s="64" t="s">
        <v>779</v>
      </c>
      <c r="B1579" s="77" t="s">
        <v>3144</v>
      </c>
      <c r="C1579" s="80"/>
      <c r="D1579" s="77" t="s">
        <v>1198</v>
      </c>
      <c r="E1579" s="67"/>
      <c r="F1579" s="67"/>
      <c r="I1579" s="70">
        <f t="shared" si="32"/>
        <v>0</v>
      </c>
    </row>
    <row r="1580" spans="1:9" x14ac:dyDescent="0.2">
      <c r="A1580" s="79" t="s">
        <v>782</v>
      </c>
      <c r="B1580" s="80" t="s">
        <v>3145</v>
      </c>
      <c r="C1580" s="80"/>
      <c r="D1580" s="80" t="s">
        <v>3146</v>
      </c>
      <c r="E1580" s="67">
        <v>182.38</v>
      </c>
      <c r="F1580" s="67">
        <v>182.39</v>
      </c>
      <c r="G1580" s="70">
        <v>1351</v>
      </c>
      <c r="I1580" s="70">
        <f t="shared" si="32"/>
        <v>1351</v>
      </c>
    </row>
    <row r="1581" spans="1:9" x14ac:dyDescent="0.2">
      <c r="A1581" s="64" t="s">
        <v>779</v>
      </c>
      <c r="B1581" s="77" t="s">
        <v>3147</v>
      </c>
      <c r="C1581" s="77"/>
      <c r="D1581" s="77" t="s">
        <v>1385</v>
      </c>
      <c r="E1581" s="67"/>
      <c r="F1581" s="67"/>
      <c r="I1581" s="70">
        <f t="shared" si="32"/>
        <v>0</v>
      </c>
    </row>
    <row r="1582" spans="1:9" x14ac:dyDescent="0.2">
      <c r="A1582" s="86" t="s">
        <v>779</v>
      </c>
      <c r="B1582" s="87" t="s">
        <v>3148</v>
      </c>
      <c r="C1582" s="88" t="s">
        <v>3149</v>
      </c>
      <c r="D1582" s="87" t="s">
        <v>258</v>
      </c>
      <c r="E1582" s="67"/>
      <c r="F1582" s="67"/>
      <c r="I1582" s="70">
        <f t="shared" si="32"/>
        <v>0</v>
      </c>
    </row>
    <row r="1583" spans="1:9" x14ac:dyDescent="0.2">
      <c r="A1583" s="63" t="s">
        <v>785</v>
      </c>
      <c r="B1583" s="65" t="s">
        <v>3150</v>
      </c>
      <c r="D1583" s="65" t="s">
        <v>3151</v>
      </c>
      <c r="E1583" s="67">
        <v>0</v>
      </c>
      <c r="F1583" s="67">
        <v>0</v>
      </c>
      <c r="G1583" s="70">
        <v>0</v>
      </c>
      <c r="I1583" s="70">
        <f t="shared" si="32"/>
        <v>0</v>
      </c>
    </row>
    <row r="1584" spans="1:9" x14ac:dyDescent="0.2">
      <c r="A1584" s="79" t="s">
        <v>785</v>
      </c>
      <c r="B1584" s="88" t="s">
        <v>3152</v>
      </c>
      <c r="C1584" s="81"/>
      <c r="D1584" s="88" t="s">
        <v>1196</v>
      </c>
      <c r="E1584" s="67">
        <v>0</v>
      </c>
      <c r="F1584" s="67">
        <v>0</v>
      </c>
      <c r="G1584" s="70">
        <v>0</v>
      </c>
      <c r="I1584" s="70">
        <f t="shared" si="32"/>
        <v>0</v>
      </c>
    </row>
    <row r="1585" spans="1:9" x14ac:dyDescent="0.2">
      <c r="A1585" s="84" t="s">
        <v>785</v>
      </c>
      <c r="B1585" s="88" t="s">
        <v>3153</v>
      </c>
      <c r="C1585" s="81"/>
      <c r="D1585" s="88" t="s">
        <v>1825</v>
      </c>
      <c r="E1585" s="67">
        <v>0</v>
      </c>
      <c r="F1585" s="67">
        <v>0</v>
      </c>
      <c r="G1585" s="70">
        <v>0</v>
      </c>
      <c r="I1585" s="70">
        <f t="shared" si="32"/>
        <v>0</v>
      </c>
    </row>
    <row r="1586" spans="1:9" x14ac:dyDescent="0.2">
      <c r="A1586" s="82" t="s">
        <v>779</v>
      </c>
      <c r="B1586" s="83" t="s">
        <v>3154</v>
      </c>
      <c r="D1586" s="77" t="s">
        <v>1825</v>
      </c>
      <c r="E1586" s="67"/>
      <c r="F1586" s="67"/>
      <c r="I1586" s="70">
        <f t="shared" si="32"/>
        <v>0</v>
      </c>
    </row>
    <row r="1587" spans="1:9" x14ac:dyDescent="0.2">
      <c r="A1587" s="79" t="s">
        <v>785</v>
      </c>
      <c r="B1587" s="80" t="s">
        <v>3155</v>
      </c>
      <c r="C1587" s="81" t="s">
        <v>3156</v>
      </c>
      <c r="D1587" s="80" t="s">
        <v>3157</v>
      </c>
      <c r="E1587" s="67">
        <v>233.28</v>
      </c>
      <c r="F1587" s="67">
        <v>233.28</v>
      </c>
      <c r="G1587" s="70">
        <v>1728</v>
      </c>
      <c r="I1587" s="70">
        <f t="shared" si="32"/>
        <v>1728</v>
      </c>
    </row>
    <row r="1588" spans="1:9" x14ac:dyDescent="0.2">
      <c r="A1588" s="79" t="s">
        <v>785</v>
      </c>
      <c r="B1588" s="80" t="s">
        <v>3158</v>
      </c>
      <c r="C1588" s="81"/>
      <c r="D1588" s="80" t="s">
        <v>3159</v>
      </c>
      <c r="E1588" s="67">
        <v>17.010000000000002</v>
      </c>
      <c r="F1588" s="67">
        <v>17.010000000000002</v>
      </c>
      <c r="G1588" s="70">
        <v>126</v>
      </c>
      <c r="I1588" s="70">
        <f t="shared" si="32"/>
        <v>126</v>
      </c>
    </row>
    <row r="1589" spans="1:9" x14ac:dyDescent="0.2">
      <c r="A1589" s="64" t="s">
        <v>779</v>
      </c>
      <c r="B1589" s="77" t="s">
        <v>3160</v>
      </c>
      <c r="D1589" s="77" t="s">
        <v>3159</v>
      </c>
      <c r="E1589" s="67"/>
      <c r="F1589" s="67"/>
      <c r="I1589" s="70">
        <f t="shared" si="32"/>
        <v>0</v>
      </c>
    </row>
    <row r="1590" spans="1:9" x14ac:dyDescent="0.2">
      <c r="A1590" s="64" t="s">
        <v>779</v>
      </c>
      <c r="B1590" s="77" t="s">
        <v>3161</v>
      </c>
      <c r="C1590" s="80" t="s">
        <v>3162</v>
      </c>
      <c r="D1590" s="77" t="s">
        <v>3102</v>
      </c>
      <c r="E1590" s="67"/>
      <c r="F1590" s="67"/>
      <c r="I1590" s="70">
        <f t="shared" si="32"/>
        <v>0</v>
      </c>
    </row>
    <row r="1591" spans="1:9" x14ac:dyDescent="0.2">
      <c r="A1591" s="63" t="s">
        <v>785</v>
      </c>
      <c r="B1591" s="89" t="s">
        <v>3163</v>
      </c>
      <c r="C1591" s="89"/>
      <c r="D1591" s="89" t="s">
        <v>3164</v>
      </c>
      <c r="E1591" s="67">
        <v>978.05</v>
      </c>
      <c r="F1591" s="67">
        <v>978.05</v>
      </c>
      <c r="G1591" s="70">
        <v>7244.81</v>
      </c>
      <c r="I1591" s="70">
        <f t="shared" si="32"/>
        <v>7244.81</v>
      </c>
    </row>
    <row r="1592" spans="1:9" x14ac:dyDescent="0.2">
      <c r="A1592" s="64" t="s">
        <v>779</v>
      </c>
      <c r="B1592" s="77" t="s">
        <v>3165</v>
      </c>
      <c r="C1592" s="77"/>
      <c r="D1592" s="77" t="s">
        <v>951</v>
      </c>
      <c r="E1592" s="67"/>
      <c r="F1592" s="67"/>
      <c r="I1592" s="70">
        <f t="shared" si="32"/>
        <v>0</v>
      </c>
    </row>
    <row r="1593" spans="1:9" x14ac:dyDescent="0.2">
      <c r="A1593" s="64" t="s">
        <v>779</v>
      </c>
      <c r="B1593" s="77" t="s">
        <v>3166</v>
      </c>
      <c r="C1593" s="77"/>
      <c r="D1593" s="77" t="s">
        <v>983</v>
      </c>
      <c r="E1593" s="67">
        <v>2.0299999999999998</v>
      </c>
      <c r="F1593" s="67">
        <v>2.0299999999999998</v>
      </c>
      <c r="G1593" s="70">
        <v>15</v>
      </c>
      <c r="I1593" s="70">
        <f t="shared" si="32"/>
        <v>15</v>
      </c>
    </row>
    <row r="1594" spans="1:9" x14ac:dyDescent="0.2">
      <c r="A1594" s="64" t="s">
        <v>779</v>
      </c>
      <c r="B1594" s="77" t="s">
        <v>3167</v>
      </c>
      <c r="C1594" s="77"/>
      <c r="D1594" s="77" t="s">
        <v>799</v>
      </c>
      <c r="E1594" s="67"/>
      <c r="F1594" s="67"/>
      <c r="I1594" s="70">
        <f t="shared" si="32"/>
        <v>0</v>
      </c>
    </row>
    <row r="1595" spans="1:9" x14ac:dyDescent="0.2">
      <c r="A1595" s="79" t="s">
        <v>785</v>
      </c>
      <c r="B1595" s="80" t="s">
        <v>3168</v>
      </c>
      <c r="C1595" s="80" t="s">
        <v>3169</v>
      </c>
      <c r="D1595" s="80" t="s">
        <v>305</v>
      </c>
      <c r="E1595" s="67">
        <v>330.48</v>
      </c>
      <c r="F1595" s="67">
        <v>330.48</v>
      </c>
      <c r="G1595" s="70">
        <v>2448</v>
      </c>
      <c r="I1595" s="70">
        <f t="shared" si="32"/>
        <v>2448</v>
      </c>
    </row>
    <row r="1596" spans="1:9" x14ac:dyDescent="0.2">
      <c r="A1596" s="86" t="s">
        <v>779</v>
      </c>
      <c r="B1596" s="87" t="s">
        <v>3170</v>
      </c>
      <c r="C1596" s="88" t="s">
        <v>3171</v>
      </c>
      <c r="D1596" s="87" t="s">
        <v>2616</v>
      </c>
      <c r="E1596" s="67"/>
      <c r="F1596" s="67"/>
      <c r="I1596" s="70">
        <f t="shared" si="32"/>
        <v>0</v>
      </c>
    </row>
    <row r="1597" spans="1:9" x14ac:dyDescent="0.2">
      <c r="A1597" s="93" t="s">
        <v>782</v>
      </c>
      <c r="B1597" s="88" t="s">
        <v>3172</v>
      </c>
      <c r="C1597" s="88"/>
      <c r="D1597" s="88" t="s">
        <v>3173</v>
      </c>
      <c r="E1597" s="67">
        <v>221.33</v>
      </c>
      <c r="F1597" s="67">
        <v>221.33</v>
      </c>
      <c r="G1597" s="70">
        <v>1639.5</v>
      </c>
      <c r="I1597" s="70">
        <f t="shared" si="32"/>
        <v>1639.5</v>
      </c>
    </row>
    <row r="1598" spans="1:9" x14ac:dyDescent="0.2">
      <c r="A1598" s="86" t="s">
        <v>779</v>
      </c>
      <c r="B1598" s="87" t="s">
        <v>3174</v>
      </c>
      <c r="C1598" s="87"/>
      <c r="D1598" s="87" t="s">
        <v>3173</v>
      </c>
      <c r="E1598" s="67"/>
      <c r="F1598" s="67"/>
      <c r="I1598" s="70">
        <f t="shared" si="32"/>
        <v>0</v>
      </c>
    </row>
    <row r="1599" spans="1:9" x14ac:dyDescent="0.2">
      <c r="A1599" s="86" t="s">
        <v>779</v>
      </c>
      <c r="B1599" s="87" t="s">
        <v>3175</v>
      </c>
      <c r="C1599" s="87" t="s">
        <v>3176</v>
      </c>
      <c r="D1599" s="87" t="s">
        <v>951</v>
      </c>
      <c r="E1599" s="67"/>
      <c r="F1599" s="67"/>
      <c r="I1599" s="70">
        <f t="shared" si="32"/>
        <v>0</v>
      </c>
    </row>
    <row r="1600" spans="1:9" x14ac:dyDescent="0.2">
      <c r="A1600" s="107" t="s">
        <v>779</v>
      </c>
      <c r="B1600" s="108" t="s">
        <v>3177</v>
      </c>
      <c r="C1600" s="88" t="s">
        <v>3178</v>
      </c>
      <c r="D1600" s="87" t="s">
        <v>791</v>
      </c>
      <c r="E1600" s="67"/>
      <c r="F1600" s="67"/>
      <c r="I1600" s="70">
        <f t="shared" si="32"/>
        <v>0</v>
      </c>
    </row>
    <row r="1601" spans="1:9" x14ac:dyDescent="0.2">
      <c r="A1601" s="93" t="s">
        <v>785</v>
      </c>
      <c r="B1601" s="88" t="s">
        <v>3179</v>
      </c>
      <c r="C1601" s="88"/>
      <c r="D1601" s="88" t="s">
        <v>791</v>
      </c>
      <c r="E1601" s="67">
        <v>0</v>
      </c>
      <c r="F1601" s="67">
        <v>0</v>
      </c>
      <c r="G1601" s="70">
        <v>0</v>
      </c>
      <c r="I1601" s="70">
        <f t="shared" si="32"/>
        <v>0</v>
      </c>
    </row>
    <row r="1602" spans="1:9" x14ac:dyDescent="0.2">
      <c r="A1602" s="86" t="s">
        <v>779</v>
      </c>
      <c r="B1602" s="87" t="s">
        <v>3180</v>
      </c>
      <c r="C1602" s="88"/>
      <c r="D1602" s="87" t="s">
        <v>791</v>
      </c>
      <c r="E1602" s="67"/>
      <c r="F1602" s="67"/>
      <c r="I1602" s="70">
        <f t="shared" si="32"/>
        <v>0</v>
      </c>
    </row>
    <row r="1603" spans="1:9" x14ac:dyDescent="0.2">
      <c r="A1603" s="86" t="s">
        <v>779</v>
      </c>
      <c r="B1603" s="87" t="s">
        <v>3181</v>
      </c>
      <c r="C1603" s="88"/>
      <c r="D1603" s="87" t="s">
        <v>3182</v>
      </c>
      <c r="E1603" s="67"/>
      <c r="F1603" s="67"/>
      <c r="I1603" s="70">
        <f t="shared" si="32"/>
        <v>0</v>
      </c>
    </row>
    <row r="1604" spans="1:9" x14ac:dyDescent="0.2">
      <c r="A1604" s="86" t="s">
        <v>779</v>
      </c>
      <c r="B1604" s="87" t="s">
        <v>3181</v>
      </c>
      <c r="C1604" s="88" t="s">
        <v>3183</v>
      </c>
      <c r="D1604" s="87" t="s">
        <v>3184</v>
      </c>
      <c r="E1604" s="67"/>
      <c r="F1604" s="67"/>
      <c r="I1604" s="70">
        <f t="shared" si="32"/>
        <v>0</v>
      </c>
    </row>
    <row r="1605" spans="1:9" x14ac:dyDescent="0.2">
      <c r="A1605" s="82" t="s">
        <v>779</v>
      </c>
      <c r="B1605" s="83" t="s">
        <v>3185</v>
      </c>
      <c r="C1605" s="85"/>
      <c r="D1605" s="87" t="s">
        <v>3102</v>
      </c>
      <c r="E1605" s="67"/>
      <c r="F1605" s="67"/>
      <c r="I1605" s="70">
        <f t="shared" si="32"/>
        <v>0</v>
      </c>
    </row>
    <row r="1606" spans="1:9" x14ac:dyDescent="0.2">
      <c r="A1606" s="63" t="s">
        <v>785</v>
      </c>
      <c r="B1606" s="80" t="s">
        <v>3186</v>
      </c>
      <c r="D1606" s="88" t="s">
        <v>3187</v>
      </c>
      <c r="E1606" s="67">
        <v>0</v>
      </c>
      <c r="F1606" s="67">
        <v>0</v>
      </c>
      <c r="G1606" s="70">
        <v>0</v>
      </c>
      <c r="I1606" s="70">
        <f t="shared" si="32"/>
        <v>0</v>
      </c>
    </row>
    <row r="1607" spans="1:9" x14ac:dyDescent="0.2">
      <c r="A1607" s="82" t="s">
        <v>779</v>
      </c>
      <c r="B1607" s="124" t="s">
        <v>3188</v>
      </c>
      <c r="C1607" s="124"/>
      <c r="D1607" s="87" t="s">
        <v>1263</v>
      </c>
      <c r="E1607" s="67"/>
      <c r="F1607" s="67"/>
      <c r="I1607" s="70">
        <f t="shared" si="32"/>
        <v>0</v>
      </c>
    </row>
    <row r="1608" spans="1:9" x14ac:dyDescent="0.2">
      <c r="A1608" s="84" t="s">
        <v>785</v>
      </c>
      <c r="B1608" s="134" t="s">
        <v>3189</v>
      </c>
      <c r="C1608" s="134" t="s">
        <v>3190</v>
      </c>
      <c r="D1608" s="88" t="s">
        <v>3191</v>
      </c>
      <c r="E1608" s="67"/>
      <c r="F1608" s="67"/>
      <c r="I1608" s="70">
        <f t="shared" si="32"/>
        <v>0</v>
      </c>
    </row>
    <row r="1609" spans="1:9" x14ac:dyDescent="0.2">
      <c r="A1609" s="84" t="s">
        <v>785</v>
      </c>
      <c r="B1609" s="134" t="s">
        <v>3192</v>
      </c>
      <c r="C1609" s="134"/>
      <c r="D1609" s="88" t="s">
        <v>824</v>
      </c>
      <c r="E1609" s="67">
        <v>0</v>
      </c>
      <c r="F1609" s="67">
        <v>0</v>
      </c>
      <c r="G1609" s="70">
        <v>0</v>
      </c>
      <c r="I1609" s="70">
        <f t="shared" si="32"/>
        <v>0</v>
      </c>
    </row>
    <row r="1610" spans="1:9" x14ac:dyDescent="0.2">
      <c r="A1610" s="64" t="s">
        <v>779</v>
      </c>
      <c r="B1610" s="78" t="s">
        <v>3193</v>
      </c>
      <c r="C1610" s="81"/>
      <c r="D1610" s="128" t="s">
        <v>824</v>
      </c>
      <c r="E1610" s="67"/>
      <c r="F1610" s="67"/>
      <c r="I1610" s="70">
        <f t="shared" si="32"/>
        <v>0</v>
      </c>
    </row>
    <row r="1611" spans="1:9" x14ac:dyDescent="0.2">
      <c r="A1611" s="79" t="s">
        <v>782</v>
      </c>
      <c r="B1611" s="81" t="s">
        <v>3194</v>
      </c>
      <c r="C1611" s="81"/>
      <c r="D1611" s="129" t="s">
        <v>570</v>
      </c>
      <c r="E1611" s="67">
        <v>0</v>
      </c>
      <c r="F1611" s="67">
        <v>0</v>
      </c>
      <c r="G1611" s="70">
        <v>0</v>
      </c>
      <c r="I1611" s="70">
        <f t="shared" si="32"/>
        <v>0</v>
      </c>
    </row>
    <row r="1612" spans="1:9" x14ac:dyDescent="0.2">
      <c r="A1612" s="64" t="s">
        <v>779</v>
      </c>
      <c r="B1612" s="78" t="s">
        <v>3195</v>
      </c>
      <c r="C1612" s="81"/>
      <c r="D1612" s="128" t="s">
        <v>791</v>
      </c>
      <c r="E1612" s="67"/>
      <c r="F1612" s="67"/>
      <c r="I1612" s="70">
        <f t="shared" si="32"/>
        <v>0</v>
      </c>
    </row>
    <row r="1613" spans="1:9" x14ac:dyDescent="0.2">
      <c r="A1613" s="64" t="s">
        <v>779</v>
      </c>
      <c r="B1613" s="78" t="s">
        <v>3196</v>
      </c>
      <c r="C1613" s="81" t="s">
        <v>3197</v>
      </c>
      <c r="D1613" s="128" t="s">
        <v>3198</v>
      </c>
      <c r="E1613" s="67"/>
      <c r="F1613" s="67"/>
      <c r="I1613" s="70">
        <f t="shared" si="32"/>
        <v>0</v>
      </c>
    </row>
    <row r="1614" spans="1:9" x14ac:dyDescent="0.2">
      <c r="A1614" s="79" t="s">
        <v>782</v>
      </c>
      <c r="B1614" s="80" t="s">
        <v>3199</v>
      </c>
      <c r="C1614" s="80"/>
      <c r="D1614" s="80" t="s">
        <v>1133</v>
      </c>
      <c r="E1614" s="67">
        <v>510.49</v>
      </c>
      <c r="F1614" s="67">
        <v>510.49</v>
      </c>
      <c r="G1614" s="70">
        <v>3781.44</v>
      </c>
      <c r="I1614" s="70">
        <f t="shared" si="32"/>
        <v>3781.44</v>
      </c>
    </row>
    <row r="1615" spans="1:9" x14ac:dyDescent="0.2">
      <c r="A1615" s="64" t="s">
        <v>779</v>
      </c>
      <c r="B1615" s="77" t="s">
        <v>3199</v>
      </c>
      <c r="C1615" s="80"/>
      <c r="D1615" s="77" t="s">
        <v>1133</v>
      </c>
      <c r="E1615" s="67">
        <v>0</v>
      </c>
      <c r="F1615" s="67">
        <v>0</v>
      </c>
      <c r="G1615" s="70">
        <v>0</v>
      </c>
      <c r="I1615" s="70">
        <f t="shared" si="32"/>
        <v>0</v>
      </c>
    </row>
    <row r="1616" spans="1:9" x14ac:dyDescent="0.2">
      <c r="A1616" s="64" t="s">
        <v>779</v>
      </c>
      <c r="B1616" s="77" t="s">
        <v>3200</v>
      </c>
      <c r="C1616" s="80"/>
      <c r="D1616" s="77" t="s">
        <v>1263</v>
      </c>
      <c r="E1616" s="67"/>
      <c r="F1616" s="67"/>
      <c r="I1616" s="70">
        <f t="shared" ref="I1616:I1679" si="33">SUM(G1616:H1616)</f>
        <v>0</v>
      </c>
    </row>
    <row r="1617" spans="1:9" x14ac:dyDescent="0.2">
      <c r="A1617" s="79" t="s">
        <v>785</v>
      </c>
      <c r="B1617" s="80" t="s">
        <v>3201</v>
      </c>
      <c r="C1617" s="80"/>
      <c r="D1617" s="80" t="s">
        <v>1170</v>
      </c>
      <c r="E1617" s="67">
        <v>0</v>
      </c>
      <c r="F1617" s="67">
        <v>0</v>
      </c>
      <c r="G1617" s="70">
        <v>0</v>
      </c>
      <c r="I1617" s="70">
        <f t="shared" si="33"/>
        <v>0</v>
      </c>
    </row>
    <row r="1618" spans="1:9" x14ac:dyDescent="0.2">
      <c r="A1618" s="64" t="s">
        <v>779</v>
      </c>
      <c r="B1618" s="77" t="s">
        <v>3202</v>
      </c>
      <c r="C1618" s="77"/>
      <c r="D1618" s="77" t="s">
        <v>1170</v>
      </c>
      <c r="E1618" s="67"/>
      <c r="F1618" s="67"/>
      <c r="I1618" s="70">
        <f t="shared" si="33"/>
        <v>0</v>
      </c>
    </row>
    <row r="1619" spans="1:9" x14ac:dyDescent="0.2">
      <c r="A1619" s="79" t="s">
        <v>785</v>
      </c>
      <c r="B1619" s="80" t="s">
        <v>3203</v>
      </c>
      <c r="C1619" s="80" t="s">
        <v>3204</v>
      </c>
      <c r="D1619" s="80" t="s">
        <v>2626</v>
      </c>
      <c r="E1619" s="67">
        <v>48.6</v>
      </c>
      <c r="F1619" s="102">
        <v>437.4</v>
      </c>
      <c r="G1619" s="70">
        <v>3240</v>
      </c>
      <c r="I1619" s="70">
        <f t="shared" si="33"/>
        <v>3240</v>
      </c>
    </row>
    <row r="1620" spans="1:9" x14ac:dyDescent="0.2">
      <c r="A1620" s="79" t="s">
        <v>785</v>
      </c>
      <c r="B1620" s="80" t="s">
        <v>3205</v>
      </c>
      <c r="C1620" s="80"/>
      <c r="D1620" s="80" t="s">
        <v>3206</v>
      </c>
      <c r="E1620" s="67">
        <v>14540.04</v>
      </c>
      <c r="F1620" s="67">
        <v>14540.04</v>
      </c>
      <c r="G1620" s="70">
        <v>105864</v>
      </c>
      <c r="H1620" s="70">
        <v>1242</v>
      </c>
      <c r="I1620" s="70">
        <f t="shared" si="33"/>
        <v>107106</v>
      </c>
    </row>
    <row r="1621" spans="1:9" x14ac:dyDescent="0.2">
      <c r="A1621" s="64" t="s">
        <v>779</v>
      </c>
      <c r="B1621" s="77" t="s">
        <v>3207</v>
      </c>
      <c r="C1621" s="80"/>
      <c r="D1621" s="77" t="s">
        <v>803</v>
      </c>
      <c r="E1621" s="67"/>
      <c r="F1621" s="67"/>
      <c r="I1621" s="70">
        <f t="shared" si="33"/>
        <v>0</v>
      </c>
    </row>
    <row r="1622" spans="1:9" x14ac:dyDescent="0.2">
      <c r="A1622" s="64" t="s">
        <v>779</v>
      </c>
      <c r="B1622" s="77" t="s">
        <v>3208</v>
      </c>
      <c r="C1622" s="80" t="s">
        <v>3209</v>
      </c>
      <c r="D1622" s="77" t="s">
        <v>1999</v>
      </c>
      <c r="E1622" s="67"/>
      <c r="F1622" s="67"/>
      <c r="I1622" s="70">
        <f t="shared" si="33"/>
        <v>0</v>
      </c>
    </row>
    <row r="1623" spans="1:9" x14ac:dyDescent="0.2">
      <c r="A1623" s="79" t="s">
        <v>785</v>
      </c>
      <c r="B1623" s="80" t="s">
        <v>3210</v>
      </c>
      <c r="C1623" s="80"/>
      <c r="D1623" s="80" t="s">
        <v>2118</v>
      </c>
      <c r="E1623" s="67">
        <v>0</v>
      </c>
      <c r="F1623" s="67">
        <v>0</v>
      </c>
      <c r="G1623" s="70">
        <v>0</v>
      </c>
      <c r="I1623" s="70">
        <f t="shared" si="33"/>
        <v>0</v>
      </c>
    </row>
    <row r="1624" spans="1:9" x14ac:dyDescent="0.2">
      <c r="A1624" s="79" t="s">
        <v>782</v>
      </c>
      <c r="B1624" s="80" t="s">
        <v>3211</v>
      </c>
      <c r="C1624" s="80" t="s">
        <v>3212</v>
      </c>
      <c r="D1624" s="80" t="s">
        <v>570</v>
      </c>
      <c r="E1624" s="67"/>
      <c r="F1624" s="67"/>
      <c r="I1624" s="70">
        <f t="shared" si="33"/>
        <v>0</v>
      </c>
    </row>
    <row r="1625" spans="1:9" x14ac:dyDescent="0.2">
      <c r="A1625" s="79" t="s">
        <v>782</v>
      </c>
      <c r="B1625" s="80" t="s">
        <v>571</v>
      </c>
      <c r="C1625" s="80"/>
      <c r="D1625" s="80" t="s">
        <v>570</v>
      </c>
      <c r="E1625" s="67">
        <v>76.09</v>
      </c>
      <c r="F1625" s="67">
        <v>76.09</v>
      </c>
      <c r="G1625" s="70">
        <v>562.13</v>
      </c>
      <c r="H1625" s="70">
        <v>1</v>
      </c>
      <c r="I1625" s="70">
        <f t="shared" si="33"/>
        <v>563.13</v>
      </c>
    </row>
    <row r="1626" spans="1:9" x14ac:dyDescent="0.2">
      <c r="A1626" s="79" t="s">
        <v>785</v>
      </c>
      <c r="B1626" s="80" t="s">
        <v>3213</v>
      </c>
      <c r="C1626" s="80"/>
      <c r="D1626" s="80" t="s">
        <v>791</v>
      </c>
      <c r="E1626" s="67">
        <v>0</v>
      </c>
      <c r="F1626" s="67">
        <v>0</v>
      </c>
      <c r="G1626" s="70">
        <v>0</v>
      </c>
      <c r="I1626" s="70">
        <f t="shared" si="33"/>
        <v>0</v>
      </c>
    </row>
    <row r="1627" spans="1:9" x14ac:dyDescent="0.2">
      <c r="A1627" s="64" t="s">
        <v>779</v>
      </c>
      <c r="B1627" s="77" t="s">
        <v>3214</v>
      </c>
      <c r="C1627" s="77"/>
      <c r="D1627" s="77" t="s">
        <v>791</v>
      </c>
      <c r="E1627" s="67">
        <v>0</v>
      </c>
      <c r="F1627" s="67">
        <v>0</v>
      </c>
      <c r="G1627" s="70">
        <v>0</v>
      </c>
      <c r="I1627" s="70">
        <f t="shared" si="33"/>
        <v>0</v>
      </c>
    </row>
    <row r="1628" spans="1:9" x14ac:dyDescent="0.2">
      <c r="A1628" s="79" t="s">
        <v>782</v>
      </c>
      <c r="B1628" s="80" t="s">
        <v>572</v>
      </c>
      <c r="C1628" s="80"/>
      <c r="D1628" s="80" t="s">
        <v>3215</v>
      </c>
      <c r="E1628" s="67">
        <v>10.94</v>
      </c>
      <c r="F1628" s="67">
        <v>10.94</v>
      </c>
      <c r="G1628" s="70">
        <v>81</v>
      </c>
      <c r="I1628" s="70">
        <f t="shared" si="33"/>
        <v>81</v>
      </c>
    </row>
    <row r="1629" spans="1:9" x14ac:dyDescent="0.2">
      <c r="A1629" s="79" t="s">
        <v>782</v>
      </c>
      <c r="B1629" s="80" t="s">
        <v>3216</v>
      </c>
      <c r="C1629" s="80"/>
      <c r="D1629" s="80" t="s">
        <v>1048</v>
      </c>
      <c r="E1629" s="67"/>
      <c r="F1629" s="67"/>
      <c r="I1629" s="70">
        <f t="shared" si="33"/>
        <v>0</v>
      </c>
    </row>
    <row r="1630" spans="1:9" x14ac:dyDescent="0.2">
      <c r="A1630" s="63" t="s">
        <v>785</v>
      </c>
      <c r="B1630" s="65" t="s">
        <v>3217</v>
      </c>
      <c r="C1630" s="81"/>
      <c r="D1630" s="65" t="s">
        <v>2216</v>
      </c>
      <c r="E1630" s="67">
        <v>677.24</v>
      </c>
      <c r="F1630" s="67">
        <v>677.24</v>
      </c>
      <c r="G1630" s="70">
        <v>4901.3999999999996</v>
      </c>
      <c r="H1630" s="70">
        <v>77.760000000000005</v>
      </c>
      <c r="I1630" s="70">
        <f t="shared" si="33"/>
        <v>4979.16</v>
      </c>
    </row>
    <row r="1631" spans="1:9" x14ac:dyDescent="0.2">
      <c r="A1631" s="63" t="s">
        <v>785</v>
      </c>
      <c r="B1631" s="65" t="s">
        <v>3218</v>
      </c>
      <c r="C1631" s="81"/>
      <c r="D1631" s="65" t="s">
        <v>853</v>
      </c>
      <c r="E1631" s="67">
        <v>80.19</v>
      </c>
      <c r="F1631" s="67">
        <v>80.19</v>
      </c>
      <c r="G1631" s="70">
        <v>594</v>
      </c>
      <c r="I1631" s="70">
        <f t="shared" si="33"/>
        <v>594</v>
      </c>
    </row>
    <row r="1632" spans="1:9" x14ac:dyDescent="0.2">
      <c r="A1632" s="64" t="s">
        <v>779</v>
      </c>
      <c r="B1632" s="77" t="s">
        <v>3219</v>
      </c>
      <c r="C1632" s="80"/>
      <c r="D1632" s="77" t="s">
        <v>853</v>
      </c>
      <c r="E1632" s="67"/>
      <c r="F1632" s="67"/>
      <c r="I1632" s="70">
        <f t="shared" si="33"/>
        <v>0</v>
      </c>
    </row>
    <row r="1633" spans="1:9" x14ac:dyDescent="0.2">
      <c r="A1633" s="79" t="s">
        <v>785</v>
      </c>
      <c r="B1633" s="80" t="s">
        <v>3220</v>
      </c>
      <c r="C1633" s="80"/>
      <c r="D1633" s="80" t="s">
        <v>3221</v>
      </c>
      <c r="E1633" s="67">
        <v>225.99</v>
      </c>
      <c r="F1633" s="67">
        <v>225.99</v>
      </c>
      <c r="G1633" s="70">
        <v>1674</v>
      </c>
      <c r="I1633" s="70">
        <f t="shared" si="33"/>
        <v>1674</v>
      </c>
    </row>
    <row r="1634" spans="1:9" x14ac:dyDescent="0.2">
      <c r="A1634" s="120" t="s">
        <v>782</v>
      </c>
      <c r="B1634" s="121" t="s">
        <v>3222</v>
      </c>
      <c r="C1634" s="121"/>
      <c r="D1634" s="121" t="s">
        <v>412</v>
      </c>
      <c r="E1634" s="67">
        <v>55.39</v>
      </c>
      <c r="F1634" s="67">
        <v>55.4</v>
      </c>
      <c r="G1634" s="70">
        <v>410.36</v>
      </c>
      <c r="I1634" s="70">
        <f t="shared" si="33"/>
        <v>410.36</v>
      </c>
    </row>
    <row r="1635" spans="1:9" x14ac:dyDescent="0.2">
      <c r="A1635" s="93" t="s">
        <v>785</v>
      </c>
      <c r="B1635" s="88" t="s">
        <v>3223</v>
      </c>
      <c r="C1635" s="88"/>
      <c r="D1635" s="88" t="s">
        <v>1263</v>
      </c>
      <c r="E1635" s="67">
        <v>0</v>
      </c>
      <c r="F1635" s="67">
        <v>0</v>
      </c>
      <c r="G1635" s="70">
        <v>0</v>
      </c>
      <c r="I1635" s="70">
        <f t="shared" si="33"/>
        <v>0</v>
      </c>
    </row>
    <row r="1636" spans="1:9" x14ac:dyDescent="0.2">
      <c r="A1636" s="86" t="s">
        <v>779</v>
      </c>
      <c r="B1636" s="87" t="s">
        <v>3224</v>
      </c>
      <c r="C1636" s="87"/>
      <c r="D1636" s="87" t="s">
        <v>1263</v>
      </c>
      <c r="E1636" s="67"/>
      <c r="F1636" s="67"/>
      <c r="I1636" s="70">
        <f t="shared" si="33"/>
        <v>0</v>
      </c>
    </row>
    <row r="1637" spans="1:9" x14ac:dyDescent="0.2">
      <c r="A1637" s="101" t="s">
        <v>782</v>
      </c>
      <c r="B1637" s="125" t="s">
        <v>3225</v>
      </c>
      <c r="C1637" s="129"/>
      <c r="D1637" s="125" t="s">
        <v>1133</v>
      </c>
      <c r="E1637" s="67">
        <v>85</v>
      </c>
      <c r="F1637" s="67">
        <v>85.05</v>
      </c>
      <c r="G1637" s="70">
        <v>630</v>
      </c>
      <c r="I1637" s="70">
        <f t="shared" si="33"/>
        <v>630</v>
      </c>
    </row>
    <row r="1638" spans="1:9" x14ac:dyDescent="0.2">
      <c r="A1638" s="86" t="s">
        <v>779</v>
      </c>
      <c r="B1638" s="87" t="s">
        <v>3226</v>
      </c>
      <c r="C1638" s="87"/>
      <c r="D1638" s="87" t="s">
        <v>1133</v>
      </c>
      <c r="E1638" s="67"/>
      <c r="F1638" s="67"/>
      <c r="I1638" s="70">
        <f t="shared" si="33"/>
        <v>0</v>
      </c>
    </row>
    <row r="1639" spans="1:9" x14ac:dyDescent="0.2">
      <c r="A1639" s="93" t="s">
        <v>785</v>
      </c>
      <c r="B1639" s="88" t="s">
        <v>3227</v>
      </c>
      <c r="C1639" s="88"/>
      <c r="D1639" s="88" t="s">
        <v>2616</v>
      </c>
      <c r="E1639" s="67">
        <v>113.6</v>
      </c>
      <c r="F1639" s="67">
        <v>113.6</v>
      </c>
      <c r="G1639" s="70">
        <f>113.6/0.135</f>
        <v>841.48148148148141</v>
      </c>
      <c r="I1639" s="70">
        <f t="shared" si="33"/>
        <v>841.48148148148141</v>
      </c>
    </row>
    <row r="1640" spans="1:9" x14ac:dyDescent="0.2">
      <c r="A1640" s="86" t="s">
        <v>779</v>
      </c>
      <c r="B1640" s="87" t="s">
        <v>3228</v>
      </c>
      <c r="C1640" s="88"/>
      <c r="D1640" s="87" t="s">
        <v>2616</v>
      </c>
      <c r="E1640" s="67"/>
      <c r="F1640" s="67"/>
      <c r="I1640" s="70">
        <f t="shared" si="33"/>
        <v>0</v>
      </c>
    </row>
    <row r="1641" spans="1:9" x14ac:dyDescent="0.2">
      <c r="A1641" s="86" t="s">
        <v>779</v>
      </c>
      <c r="B1641" s="87" t="s">
        <v>3229</v>
      </c>
      <c r="C1641" s="88" t="s">
        <v>3230</v>
      </c>
      <c r="D1641" s="87" t="s">
        <v>824</v>
      </c>
      <c r="E1641" s="67"/>
      <c r="F1641" s="67"/>
      <c r="I1641" s="70">
        <f t="shared" si="33"/>
        <v>0</v>
      </c>
    </row>
    <row r="1642" spans="1:9" x14ac:dyDescent="0.2">
      <c r="A1642" s="86" t="s">
        <v>779</v>
      </c>
      <c r="B1642" s="87" t="s">
        <v>3231</v>
      </c>
      <c r="C1642" s="88"/>
      <c r="D1642" s="87" t="s">
        <v>2781</v>
      </c>
      <c r="E1642" s="67"/>
      <c r="F1642" s="67"/>
      <c r="I1642" s="70">
        <f t="shared" si="33"/>
        <v>0</v>
      </c>
    </row>
    <row r="1643" spans="1:9" x14ac:dyDescent="0.2">
      <c r="A1643" s="86" t="s">
        <v>779</v>
      </c>
      <c r="B1643" s="87" t="s">
        <v>3232</v>
      </c>
      <c r="C1643" s="88" t="s">
        <v>3233</v>
      </c>
      <c r="D1643" s="87" t="s">
        <v>1263</v>
      </c>
      <c r="E1643" s="67"/>
      <c r="F1643" s="67"/>
      <c r="I1643" s="70">
        <f t="shared" si="33"/>
        <v>0</v>
      </c>
    </row>
    <row r="1644" spans="1:9" x14ac:dyDescent="0.2">
      <c r="A1644" s="93" t="s">
        <v>785</v>
      </c>
      <c r="B1644" s="88" t="s">
        <v>3234</v>
      </c>
      <c r="C1644" s="88" t="s">
        <v>3235</v>
      </c>
      <c r="D1644" s="88" t="s">
        <v>791</v>
      </c>
      <c r="E1644" s="67">
        <v>0</v>
      </c>
      <c r="F1644" s="67">
        <v>0</v>
      </c>
      <c r="G1644" s="70">
        <v>0</v>
      </c>
      <c r="I1644" s="70">
        <f t="shared" si="33"/>
        <v>0</v>
      </c>
    </row>
    <row r="1645" spans="1:9" x14ac:dyDescent="0.2">
      <c r="A1645" s="86" t="s">
        <v>779</v>
      </c>
      <c r="B1645" s="87" t="s">
        <v>3236</v>
      </c>
      <c r="C1645" s="88" t="s">
        <v>3235</v>
      </c>
      <c r="D1645" s="87" t="s">
        <v>791</v>
      </c>
      <c r="E1645" s="67"/>
      <c r="F1645" s="67"/>
      <c r="I1645" s="70">
        <f t="shared" si="33"/>
        <v>0</v>
      </c>
    </row>
    <row r="1646" spans="1:9" x14ac:dyDescent="0.2">
      <c r="A1646" s="86" t="s">
        <v>779</v>
      </c>
      <c r="B1646" s="87" t="s">
        <v>3237</v>
      </c>
      <c r="C1646" s="88"/>
      <c r="D1646" s="87" t="s">
        <v>1869</v>
      </c>
      <c r="E1646" s="67"/>
      <c r="F1646" s="67"/>
      <c r="I1646" s="70">
        <f t="shared" si="33"/>
        <v>0</v>
      </c>
    </row>
    <row r="1647" spans="1:9" x14ac:dyDescent="0.2">
      <c r="A1647" s="63" t="s">
        <v>785</v>
      </c>
      <c r="B1647" s="65" t="s">
        <v>3238</v>
      </c>
      <c r="C1647" s="81"/>
      <c r="D1647" s="65" t="s">
        <v>874</v>
      </c>
      <c r="E1647" s="67">
        <v>68.040000000000006</v>
      </c>
      <c r="F1647" s="67">
        <v>68.040000000000006</v>
      </c>
      <c r="G1647" s="70">
        <v>504</v>
      </c>
      <c r="I1647" s="70">
        <f t="shared" si="33"/>
        <v>504</v>
      </c>
    </row>
    <row r="1648" spans="1:9" x14ac:dyDescent="0.2">
      <c r="A1648" s="64" t="s">
        <v>779</v>
      </c>
      <c r="B1648" s="87" t="s">
        <v>3239</v>
      </c>
      <c r="C1648" s="81" t="s">
        <v>3240</v>
      </c>
      <c r="D1648" s="87" t="s">
        <v>874</v>
      </c>
      <c r="E1648" s="67"/>
      <c r="F1648" s="67"/>
      <c r="I1648" s="70">
        <f t="shared" si="33"/>
        <v>0</v>
      </c>
    </row>
    <row r="1649" spans="1:9" x14ac:dyDescent="0.2">
      <c r="A1649" s="101" t="s">
        <v>785</v>
      </c>
      <c r="B1649" s="125" t="s">
        <v>3241</v>
      </c>
      <c r="C1649" s="129"/>
      <c r="D1649" s="125" t="s">
        <v>940</v>
      </c>
      <c r="E1649" s="67">
        <v>0</v>
      </c>
      <c r="F1649" s="67">
        <v>0</v>
      </c>
      <c r="G1649" s="70">
        <v>0</v>
      </c>
      <c r="I1649" s="70">
        <f t="shared" si="33"/>
        <v>0</v>
      </c>
    </row>
    <row r="1650" spans="1:9" x14ac:dyDescent="0.2">
      <c r="A1650" s="93" t="s">
        <v>785</v>
      </c>
      <c r="B1650" s="88" t="s">
        <v>3242</v>
      </c>
      <c r="C1650" s="129" t="s">
        <v>3243</v>
      </c>
      <c r="D1650" s="88" t="s">
        <v>791</v>
      </c>
      <c r="E1650" s="67">
        <v>0</v>
      </c>
      <c r="F1650" s="67">
        <v>0</v>
      </c>
      <c r="G1650" s="70">
        <v>0</v>
      </c>
      <c r="I1650" s="70">
        <f t="shared" si="33"/>
        <v>0</v>
      </c>
    </row>
    <row r="1651" spans="1:9" x14ac:dyDescent="0.2">
      <c r="A1651" s="93" t="s">
        <v>785</v>
      </c>
      <c r="B1651" s="88" t="s">
        <v>3244</v>
      </c>
      <c r="C1651" s="129"/>
      <c r="D1651" s="88" t="s">
        <v>1009</v>
      </c>
      <c r="E1651" s="67">
        <v>17.010000000000002</v>
      </c>
      <c r="F1651" s="67">
        <v>17.010000000000002</v>
      </c>
      <c r="G1651" s="70">
        <v>126</v>
      </c>
      <c r="I1651" s="70">
        <f t="shared" si="33"/>
        <v>126</v>
      </c>
    </row>
    <row r="1652" spans="1:9" x14ac:dyDescent="0.2">
      <c r="A1652" s="93" t="s">
        <v>785</v>
      </c>
      <c r="B1652" s="88" t="s">
        <v>3245</v>
      </c>
      <c r="C1652" s="129" t="s">
        <v>3246</v>
      </c>
      <c r="D1652" s="88" t="s">
        <v>1009</v>
      </c>
      <c r="E1652" s="67">
        <v>0</v>
      </c>
      <c r="F1652" s="67">
        <v>0</v>
      </c>
      <c r="G1652" s="70">
        <v>0</v>
      </c>
      <c r="I1652" s="70">
        <f t="shared" si="33"/>
        <v>0</v>
      </c>
    </row>
    <row r="1653" spans="1:9" x14ac:dyDescent="0.2">
      <c r="A1653" s="118" t="s">
        <v>782</v>
      </c>
      <c r="B1653" s="125" t="s">
        <v>3247</v>
      </c>
      <c r="C1653" s="129"/>
      <c r="D1653" s="125" t="s">
        <v>3248</v>
      </c>
      <c r="E1653" s="67">
        <f>650.7-0.51</f>
        <v>650.19000000000005</v>
      </c>
      <c r="F1653" s="67">
        <v>650.19000000000005</v>
      </c>
      <c r="G1653" s="70">
        <f>4713.3-3.75</f>
        <v>4709.55</v>
      </c>
      <c r="H1653" s="70">
        <v>72</v>
      </c>
      <c r="I1653" s="70">
        <f t="shared" si="33"/>
        <v>4781.55</v>
      </c>
    </row>
    <row r="1654" spans="1:9" x14ac:dyDescent="0.2">
      <c r="A1654" s="92" t="s">
        <v>779</v>
      </c>
      <c r="B1654" s="128" t="s">
        <v>3247</v>
      </c>
      <c r="C1654" s="128"/>
      <c r="D1654" s="128" t="s">
        <v>3248</v>
      </c>
      <c r="E1654" s="67">
        <v>0.51</v>
      </c>
      <c r="F1654" s="67">
        <v>0.51</v>
      </c>
      <c r="G1654" s="70">
        <v>3.75</v>
      </c>
      <c r="I1654" s="70">
        <f t="shared" si="33"/>
        <v>3.75</v>
      </c>
    </row>
    <row r="1655" spans="1:9" x14ac:dyDescent="0.2">
      <c r="A1655" s="63" t="s">
        <v>785</v>
      </c>
      <c r="B1655" s="65" t="s">
        <v>3249</v>
      </c>
      <c r="C1655" s="81" t="s">
        <v>3250</v>
      </c>
      <c r="D1655" s="125" t="s">
        <v>3251</v>
      </c>
      <c r="E1655" s="67">
        <v>2521.5100000000002</v>
      </c>
      <c r="F1655" s="67">
        <v>2521.5100000000002</v>
      </c>
      <c r="G1655" s="70">
        <v>18677.84</v>
      </c>
      <c r="I1655" s="70">
        <f t="shared" si="33"/>
        <v>18677.84</v>
      </c>
    </row>
    <row r="1656" spans="1:9" x14ac:dyDescent="0.2">
      <c r="A1656" s="64" t="s">
        <v>779</v>
      </c>
      <c r="B1656" s="137" t="s">
        <v>3252</v>
      </c>
      <c r="C1656" s="138" t="s">
        <v>3250</v>
      </c>
      <c r="D1656" s="133" t="s">
        <v>3251</v>
      </c>
      <c r="E1656" s="67"/>
      <c r="F1656" s="67"/>
      <c r="I1656" s="70">
        <f t="shared" si="33"/>
        <v>0</v>
      </c>
    </row>
    <row r="1657" spans="1:9" x14ac:dyDescent="0.2">
      <c r="A1657" s="79" t="s">
        <v>785</v>
      </c>
      <c r="B1657" s="138" t="s">
        <v>3253</v>
      </c>
      <c r="C1657" s="138"/>
      <c r="D1657" s="139" t="s">
        <v>853</v>
      </c>
      <c r="E1657" s="67"/>
      <c r="F1657" s="67"/>
      <c r="I1657" s="70">
        <f t="shared" si="33"/>
        <v>0</v>
      </c>
    </row>
    <row r="1658" spans="1:9" x14ac:dyDescent="0.2">
      <c r="A1658" s="64" t="s">
        <v>779</v>
      </c>
      <c r="B1658" s="137" t="s">
        <v>3254</v>
      </c>
      <c r="C1658" s="138"/>
      <c r="D1658" s="133" t="s">
        <v>853</v>
      </c>
      <c r="E1658" s="67"/>
      <c r="F1658" s="67"/>
      <c r="I1658" s="70">
        <f t="shared" si="33"/>
        <v>0</v>
      </c>
    </row>
    <row r="1659" spans="1:9" x14ac:dyDescent="0.2">
      <c r="A1659" s="64" t="s">
        <v>779</v>
      </c>
      <c r="B1659" s="77" t="s">
        <v>3255</v>
      </c>
      <c r="C1659" s="77"/>
      <c r="D1659" s="87" t="s">
        <v>1272</v>
      </c>
      <c r="E1659" s="67"/>
      <c r="F1659" s="67"/>
      <c r="I1659" s="70">
        <f t="shared" si="33"/>
        <v>0</v>
      </c>
    </row>
    <row r="1660" spans="1:9" x14ac:dyDescent="0.2">
      <c r="A1660" s="112" t="s">
        <v>785</v>
      </c>
      <c r="B1660" s="130" t="s">
        <v>3256</v>
      </c>
      <c r="C1660" s="65" t="s">
        <v>3257</v>
      </c>
      <c r="D1660" s="125" t="s">
        <v>1263</v>
      </c>
      <c r="E1660" s="67"/>
      <c r="F1660" s="67"/>
      <c r="I1660" s="70">
        <f t="shared" si="33"/>
        <v>0</v>
      </c>
    </row>
    <row r="1661" spans="1:9" x14ac:dyDescent="0.2">
      <c r="A1661" s="63" t="s">
        <v>782</v>
      </c>
      <c r="B1661" s="65" t="s">
        <v>3258</v>
      </c>
      <c r="C1661" s="65" t="s">
        <v>3259</v>
      </c>
      <c r="D1661" s="125" t="s">
        <v>2557</v>
      </c>
      <c r="E1661" s="67">
        <v>270.02999999999997</v>
      </c>
      <c r="F1661" s="67">
        <v>270.02999999999997</v>
      </c>
      <c r="G1661" s="70">
        <v>2000.25</v>
      </c>
      <c r="I1661" s="70">
        <f t="shared" si="33"/>
        <v>2000.25</v>
      </c>
    </row>
    <row r="1662" spans="1:9" x14ac:dyDescent="0.2">
      <c r="A1662" s="64" t="s">
        <v>779</v>
      </c>
      <c r="B1662" s="78" t="s">
        <v>3260</v>
      </c>
      <c r="C1662" s="78" t="s">
        <v>3259</v>
      </c>
      <c r="D1662" s="128" t="s">
        <v>2557</v>
      </c>
      <c r="E1662" s="67">
        <v>0</v>
      </c>
      <c r="F1662" s="67">
        <v>0</v>
      </c>
      <c r="G1662" s="70">
        <v>0</v>
      </c>
      <c r="I1662" s="70">
        <f t="shared" si="33"/>
        <v>0</v>
      </c>
    </row>
    <row r="1663" spans="1:9" x14ac:dyDescent="0.2">
      <c r="A1663" s="79" t="s">
        <v>785</v>
      </c>
      <c r="B1663" s="81" t="s">
        <v>3261</v>
      </c>
      <c r="C1663" s="81"/>
      <c r="D1663" s="129" t="s">
        <v>3262</v>
      </c>
      <c r="E1663" s="67">
        <v>0</v>
      </c>
      <c r="F1663" s="67">
        <v>0</v>
      </c>
      <c r="G1663" s="70">
        <v>0</v>
      </c>
      <c r="I1663" s="70">
        <f t="shared" si="33"/>
        <v>0</v>
      </c>
    </row>
    <row r="1664" spans="1:9" x14ac:dyDescent="0.2">
      <c r="A1664" s="82" t="s">
        <v>779</v>
      </c>
      <c r="B1664" s="124" t="s">
        <v>3263</v>
      </c>
      <c r="C1664" s="81" t="s">
        <v>3264</v>
      </c>
      <c r="D1664" s="128" t="s">
        <v>1263</v>
      </c>
      <c r="E1664" s="67"/>
      <c r="F1664" s="67"/>
      <c r="I1664" s="70">
        <f t="shared" si="33"/>
        <v>0</v>
      </c>
    </row>
    <row r="1665" spans="1:9" x14ac:dyDescent="0.2">
      <c r="A1665" s="109" t="s">
        <v>785</v>
      </c>
      <c r="B1665" s="88" t="s">
        <v>3265</v>
      </c>
      <c r="C1665" s="88"/>
      <c r="D1665" s="88" t="s">
        <v>2407</v>
      </c>
      <c r="E1665" s="67">
        <v>0</v>
      </c>
      <c r="F1665" s="67">
        <v>0</v>
      </c>
      <c r="G1665" s="70">
        <v>0</v>
      </c>
      <c r="I1665" s="70">
        <f t="shared" si="33"/>
        <v>0</v>
      </c>
    </row>
    <row r="1666" spans="1:9" x14ac:dyDescent="0.2">
      <c r="A1666" s="92" t="s">
        <v>779</v>
      </c>
      <c r="B1666" s="87" t="s">
        <v>3266</v>
      </c>
      <c r="C1666" s="87"/>
      <c r="D1666" s="87" t="s">
        <v>2407</v>
      </c>
      <c r="E1666" s="67"/>
      <c r="F1666" s="67"/>
      <c r="I1666" s="70">
        <f t="shared" si="33"/>
        <v>0</v>
      </c>
    </row>
    <row r="1667" spans="1:9" x14ac:dyDescent="0.2">
      <c r="A1667" s="86" t="s">
        <v>779</v>
      </c>
      <c r="B1667" s="87" t="s">
        <v>3267</v>
      </c>
      <c r="C1667" s="87"/>
      <c r="D1667" s="87" t="s">
        <v>1104</v>
      </c>
      <c r="E1667" s="67"/>
      <c r="F1667" s="67"/>
      <c r="I1667" s="70">
        <f t="shared" si="33"/>
        <v>0</v>
      </c>
    </row>
    <row r="1668" spans="1:9" x14ac:dyDescent="0.2">
      <c r="A1668" s="93" t="s">
        <v>785</v>
      </c>
      <c r="B1668" s="88" t="s">
        <v>3268</v>
      </c>
      <c r="C1668" s="88"/>
      <c r="D1668" s="88" t="s">
        <v>1316</v>
      </c>
      <c r="E1668" s="67">
        <v>0</v>
      </c>
      <c r="F1668" s="67">
        <v>0</v>
      </c>
      <c r="G1668" s="70">
        <v>0</v>
      </c>
      <c r="I1668" s="70">
        <f t="shared" si="33"/>
        <v>0</v>
      </c>
    </row>
    <row r="1669" spans="1:9" x14ac:dyDescent="0.2">
      <c r="A1669" s="96" t="s">
        <v>785</v>
      </c>
      <c r="B1669" s="97" t="s">
        <v>3269</v>
      </c>
      <c r="C1669" s="88"/>
      <c r="D1669" s="88" t="s">
        <v>1011</v>
      </c>
      <c r="E1669" s="67"/>
      <c r="F1669" s="67"/>
      <c r="I1669" s="70">
        <f t="shared" si="33"/>
        <v>0</v>
      </c>
    </row>
    <row r="1670" spans="1:9" x14ac:dyDescent="0.2">
      <c r="A1670" s="109" t="s">
        <v>785</v>
      </c>
      <c r="B1670" s="88" t="s">
        <v>3270</v>
      </c>
      <c r="C1670" s="88"/>
      <c r="D1670" s="88" t="s">
        <v>791</v>
      </c>
      <c r="E1670" s="67">
        <v>0</v>
      </c>
      <c r="F1670" s="67">
        <v>0</v>
      </c>
      <c r="G1670" s="70">
        <v>0</v>
      </c>
      <c r="I1670" s="70">
        <f t="shared" si="33"/>
        <v>0</v>
      </c>
    </row>
    <row r="1671" spans="1:9" x14ac:dyDescent="0.2">
      <c r="A1671" s="86" t="s">
        <v>779</v>
      </c>
      <c r="B1671" s="87" t="s">
        <v>3271</v>
      </c>
      <c r="C1671" s="88"/>
      <c r="D1671" s="87" t="s">
        <v>2671</v>
      </c>
      <c r="E1671" s="67"/>
      <c r="F1671" s="67"/>
      <c r="I1671" s="70">
        <f t="shared" si="33"/>
        <v>0</v>
      </c>
    </row>
    <row r="1672" spans="1:9" x14ac:dyDescent="0.2">
      <c r="A1672" s="93" t="s">
        <v>785</v>
      </c>
      <c r="B1672" s="88" t="s">
        <v>3272</v>
      </c>
      <c r="C1672" s="88"/>
      <c r="D1672" s="88" t="s">
        <v>1011</v>
      </c>
      <c r="E1672" s="67"/>
      <c r="F1672" s="67"/>
      <c r="I1672" s="70">
        <f t="shared" si="33"/>
        <v>0</v>
      </c>
    </row>
    <row r="1673" spans="1:9" x14ac:dyDescent="0.2">
      <c r="A1673" s="86" t="s">
        <v>779</v>
      </c>
      <c r="B1673" s="87" t="s">
        <v>3273</v>
      </c>
      <c r="C1673" s="87"/>
      <c r="D1673" s="87" t="s">
        <v>3274</v>
      </c>
      <c r="E1673" s="67"/>
      <c r="F1673" s="67"/>
      <c r="I1673" s="70">
        <f t="shared" si="33"/>
        <v>0</v>
      </c>
    </row>
    <row r="1674" spans="1:9" x14ac:dyDescent="0.2">
      <c r="A1674" s="86" t="s">
        <v>779</v>
      </c>
      <c r="B1674" s="87" t="s">
        <v>3275</v>
      </c>
      <c r="C1674" s="87"/>
      <c r="D1674" s="87" t="s">
        <v>1652</v>
      </c>
      <c r="E1674" s="67"/>
      <c r="F1674" s="67"/>
      <c r="I1674" s="70">
        <f t="shared" si="33"/>
        <v>0</v>
      </c>
    </row>
    <row r="1675" spans="1:9" x14ac:dyDescent="0.2">
      <c r="A1675" s="93" t="s">
        <v>785</v>
      </c>
      <c r="B1675" s="88" t="s">
        <v>3276</v>
      </c>
      <c r="C1675" s="88"/>
      <c r="D1675" s="88" t="s">
        <v>817</v>
      </c>
      <c r="E1675" s="67">
        <v>0</v>
      </c>
      <c r="F1675" s="67">
        <v>0</v>
      </c>
      <c r="G1675" s="70">
        <v>0</v>
      </c>
      <c r="I1675" s="70">
        <f t="shared" si="33"/>
        <v>0</v>
      </c>
    </row>
    <row r="1676" spans="1:9" x14ac:dyDescent="0.2">
      <c r="A1676" s="93" t="s">
        <v>785</v>
      </c>
      <c r="B1676" s="88" t="s">
        <v>3277</v>
      </c>
      <c r="C1676" s="88"/>
      <c r="D1676" s="88" t="s">
        <v>2948</v>
      </c>
      <c r="E1676" s="67">
        <v>121.5</v>
      </c>
      <c r="F1676" s="67">
        <v>121.5</v>
      </c>
      <c r="G1676" s="70">
        <v>900</v>
      </c>
      <c r="I1676" s="70">
        <f t="shared" si="33"/>
        <v>900</v>
      </c>
    </row>
    <row r="1677" spans="1:9" x14ac:dyDescent="0.2">
      <c r="A1677" s="86" t="s">
        <v>779</v>
      </c>
      <c r="B1677" s="87" t="s">
        <v>3278</v>
      </c>
      <c r="C1677" s="88" t="s">
        <v>3279</v>
      </c>
      <c r="D1677" s="87" t="s">
        <v>853</v>
      </c>
      <c r="E1677" s="67">
        <v>0</v>
      </c>
      <c r="F1677" s="67">
        <v>0</v>
      </c>
      <c r="G1677" s="70">
        <v>0</v>
      </c>
      <c r="I1677" s="70">
        <f t="shared" si="33"/>
        <v>0</v>
      </c>
    </row>
    <row r="1678" spans="1:9" x14ac:dyDescent="0.2">
      <c r="A1678" s="93" t="s">
        <v>785</v>
      </c>
      <c r="B1678" s="88" t="s">
        <v>3280</v>
      </c>
      <c r="C1678" s="88" t="s">
        <v>3281</v>
      </c>
      <c r="D1678" s="88" t="s">
        <v>983</v>
      </c>
      <c r="E1678" s="67">
        <v>467.78</v>
      </c>
      <c r="F1678" s="67">
        <v>467.78</v>
      </c>
      <c r="G1678" s="70">
        <v>3465</v>
      </c>
      <c r="I1678" s="70">
        <f t="shared" si="33"/>
        <v>3465</v>
      </c>
    </row>
    <row r="1679" spans="1:9" x14ac:dyDescent="0.2">
      <c r="A1679" s="86" t="s">
        <v>779</v>
      </c>
      <c r="B1679" s="87" t="s">
        <v>3282</v>
      </c>
      <c r="C1679" s="88" t="s">
        <v>3281</v>
      </c>
      <c r="D1679" s="87" t="s">
        <v>983</v>
      </c>
      <c r="E1679" s="67"/>
      <c r="F1679" s="67"/>
      <c r="I1679" s="70">
        <f t="shared" si="33"/>
        <v>0</v>
      </c>
    </row>
    <row r="1680" spans="1:9" x14ac:dyDescent="0.2">
      <c r="A1680" s="92" t="s">
        <v>779</v>
      </c>
      <c r="B1680" s="87" t="s">
        <v>3283</v>
      </c>
      <c r="C1680" s="88"/>
      <c r="D1680" s="87" t="s">
        <v>1052</v>
      </c>
      <c r="E1680" s="67"/>
      <c r="F1680" s="67"/>
      <c r="I1680" s="70">
        <f t="shared" ref="I1680:I1689" si="34">SUM(G1680:H1680)</f>
        <v>0</v>
      </c>
    </row>
    <row r="1681" spans="1:9" x14ac:dyDescent="0.2">
      <c r="A1681" s="93" t="s">
        <v>785</v>
      </c>
      <c r="B1681" s="88" t="s">
        <v>3284</v>
      </c>
      <c r="C1681" s="88"/>
      <c r="D1681" s="88" t="s">
        <v>301</v>
      </c>
      <c r="E1681" s="67">
        <v>57.11</v>
      </c>
      <c r="F1681" s="67">
        <v>57.11</v>
      </c>
      <c r="G1681" s="70">
        <v>423</v>
      </c>
      <c r="I1681" s="70">
        <f t="shared" si="34"/>
        <v>423</v>
      </c>
    </row>
    <row r="1682" spans="1:9" x14ac:dyDescent="0.2">
      <c r="A1682" s="118" t="s">
        <v>785</v>
      </c>
      <c r="B1682" s="125" t="s">
        <v>3285</v>
      </c>
      <c r="C1682" s="125"/>
      <c r="D1682" s="125" t="s">
        <v>3286</v>
      </c>
      <c r="E1682" s="67">
        <v>59.54</v>
      </c>
      <c r="F1682" s="67">
        <v>59.54</v>
      </c>
      <c r="G1682" s="70">
        <v>441</v>
      </c>
      <c r="I1682" s="70">
        <f t="shared" si="34"/>
        <v>441</v>
      </c>
    </row>
    <row r="1683" spans="1:9" x14ac:dyDescent="0.2">
      <c r="A1683" s="90" t="s">
        <v>785</v>
      </c>
      <c r="B1683" s="123" t="s">
        <v>3287</v>
      </c>
      <c r="C1683" s="65" t="s">
        <v>3288</v>
      </c>
      <c r="D1683" s="125" t="s">
        <v>205</v>
      </c>
      <c r="E1683" s="67">
        <v>119.07</v>
      </c>
      <c r="F1683" s="67">
        <v>119.07</v>
      </c>
      <c r="G1683" s="70">
        <v>882</v>
      </c>
      <c r="I1683" s="70">
        <f t="shared" si="34"/>
        <v>882</v>
      </c>
    </row>
    <row r="1684" spans="1:9" x14ac:dyDescent="0.2">
      <c r="A1684" s="82" t="s">
        <v>779</v>
      </c>
      <c r="B1684" s="124" t="s">
        <v>3289</v>
      </c>
      <c r="C1684" s="78"/>
      <c r="D1684" s="128" t="s">
        <v>205</v>
      </c>
      <c r="E1684" s="67"/>
      <c r="F1684" s="67"/>
      <c r="I1684" s="70">
        <f t="shared" si="34"/>
        <v>0</v>
      </c>
    </row>
    <row r="1685" spans="1:9" x14ac:dyDescent="0.2">
      <c r="A1685" s="84" t="s">
        <v>785</v>
      </c>
      <c r="B1685" s="134" t="s">
        <v>3290</v>
      </c>
      <c r="D1685" s="129" t="s">
        <v>1011</v>
      </c>
      <c r="E1685" s="67">
        <v>330.89</v>
      </c>
      <c r="F1685" s="67">
        <v>330.89</v>
      </c>
      <c r="G1685" s="70">
        <v>2451</v>
      </c>
      <c r="I1685" s="70">
        <f t="shared" si="34"/>
        <v>2451</v>
      </c>
    </row>
    <row r="1686" spans="1:9" x14ac:dyDescent="0.2">
      <c r="A1686" s="84" t="s">
        <v>785</v>
      </c>
      <c r="B1686" s="134" t="s">
        <v>3291</v>
      </c>
      <c r="D1686" s="129" t="s">
        <v>3292</v>
      </c>
      <c r="E1686" s="67">
        <v>208.98</v>
      </c>
      <c r="F1686" s="67">
        <v>208.98</v>
      </c>
      <c r="G1686" s="70">
        <v>1548</v>
      </c>
      <c r="I1686" s="70">
        <f t="shared" si="34"/>
        <v>1548</v>
      </c>
    </row>
    <row r="1687" spans="1:9" x14ac:dyDescent="0.2">
      <c r="A1687" s="64" t="s">
        <v>779</v>
      </c>
      <c r="B1687" s="87" t="s">
        <v>3293</v>
      </c>
      <c r="C1687" s="81" t="s">
        <v>3294</v>
      </c>
      <c r="D1687" s="87" t="s">
        <v>3080</v>
      </c>
      <c r="E1687" s="67"/>
      <c r="F1687" s="67"/>
      <c r="I1687" s="70">
        <f t="shared" si="34"/>
        <v>0</v>
      </c>
    </row>
    <row r="1688" spans="1:9" x14ac:dyDescent="0.2">
      <c r="A1688" s="64" t="s">
        <v>779</v>
      </c>
      <c r="B1688" s="87" t="s">
        <v>3295</v>
      </c>
      <c r="C1688" s="81"/>
      <c r="D1688" s="87" t="s">
        <v>1504</v>
      </c>
      <c r="E1688" s="67"/>
      <c r="F1688" s="67"/>
      <c r="I1688" s="70">
        <f t="shared" si="34"/>
        <v>0</v>
      </c>
    </row>
    <row r="1689" spans="1:9" x14ac:dyDescent="0.2">
      <c r="A1689" s="84" t="s">
        <v>785</v>
      </c>
      <c r="B1689" s="88" t="s">
        <v>3296</v>
      </c>
      <c r="C1689" s="134"/>
      <c r="D1689" s="88" t="s">
        <v>3297</v>
      </c>
      <c r="E1689" s="67">
        <v>952.85</v>
      </c>
      <c r="F1689" s="67">
        <v>952.85</v>
      </c>
      <c r="G1689" s="70">
        <v>7058.16</v>
      </c>
      <c r="I1689" s="70">
        <f t="shared" si="34"/>
        <v>7058.16</v>
      </c>
    </row>
    <row r="1690" spans="1:9" x14ac:dyDescent="0.2">
      <c r="A1690" s="82" t="s">
        <v>779</v>
      </c>
      <c r="B1690" s="87" t="s">
        <v>3298</v>
      </c>
      <c r="C1690" s="124"/>
      <c r="D1690" s="87" t="s">
        <v>3299</v>
      </c>
      <c r="E1690" s="67"/>
      <c r="F1690" s="67"/>
    </row>
    <row r="1691" spans="1:9" x14ac:dyDescent="0.2">
      <c r="A1691" s="79" t="s">
        <v>785</v>
      </c>
      <c r="B1691" s="88" t="s">
        <v>3300</v>
      </c>
      <c r="C1691" s="81" t="s">
        <v>3301</v>
      </c>
      <c r="D1691" s="88" t="s">
        <v>3302</v>
      </c>
      <c r="E1691" s="67">
        <v>68.040000000000006</v>
      </c>
      <c r="F1691" s="67">
        <v>68.040000000000006</v>
      </c>
      <c r="G1691" s="70">
        <v>504</v>
      </c>
      <c r="I1691" s="70">
        <f t="shared" ref="I1691:I1754" si="35">SUM(G1691:H1691)</f>
        <v>504</v>
      </c>
    </row>
    <row r="1692" spans="1:9" x14ac:dyDescent="0.2">
      <c r="A1692" s="79" t="s">
        <v>782</v>
      </c>
      <c r="B1692" s="88" t="s">
        <v>3303</v>
      </c>
      <c r="C1692" s="81"/>
      <c r="D1692" s="88" t="s">
        <v>570</v>
      </c>
      <c r="E1692" s="67">
        <v>293.14</v>
      </c>
      <c r="F1692" s="67">
        <v>293.14</v>
      </c>
      <c r="G1692" s="70">
        <v>2171.38</v>
      </c>
      <c r="I1692" s="70">
        <f t="shared" si="35"/>
        <v>2171.38</v>
      </c>
    </row>
    <row r="1693" spans="1:9" x14ac:dyDescent="0.2">
      <c r="A1693" s="79" t="s">
        <v>785</v>
      </c>
      <c r="B1693" s="88" t="s">
        <v>3304</v>
      </c>
      <c r="C1693" s="81"/>
      <c r="D1693" s="88" t="s">
        <v>791</v>
      </c>
      <c r="E1693" s="67">
        <v>78.17</v>
      </c>
      <c r="F1693" s="67">
        <v>78.17</v>
      </c>
      <c r="G1693" s="70">
        <v>579</v>
      </c>
      <c r="I1693" s="70">
        <f t="shared" si="35"/>
        <v>579</v>
      </c>
    </row>
    <row r="1694" spans="1:9" x14ac:dyDescent="0.2">
      <c r="A1694" s="86" t="s">
        <v>779</v>
      </c>
      <c r="B1694" s="87" t="s">
        <v>3305</v>
      </c>
      <c r="C1694" s="88" t="s">
        <v>3306</v>
      </c>
      <c r="D1694" s="87" t="s">
        <v>791</v>
      </c>
      <c r="E1694" s="67"/>
      <c r="F1694" s="67"/>
      <c r="I1694" s="70">
        <f t="shared" si="35"/>
        <v>0</v>
      </c>
    </row>
    <row r="1695" spans="1:9" x14ac:dyDescent="0.2">
      <c r="A1695" s="101" t="s">
        <v>785</v>
      </c>
      <c r="B1695" s="125" t="s">
        <v>3307</v>
      </c>
      <c r="C1695" s="125"/>
      <c r="D1695" s="125" t="s">
        <v>791</v>
      </c>
      <c r="E1695" s="67">
        <v>0</v>
      </c>
      <c r="F1695" s="67">
        <v>0</v>
      </c>
      <c r="G1695" s="70">
        <v>0</v>
      </c>
      <c r="I1695" s="70">
        <f t="shared" si="35"/>
        <v>0</v>
      </c>
    </row>
    <row r="1696" spans="1:9" x14ac:dyDescent="0.2">
      <c r="A1696" s="86" t="s">
        <v>779</v>
      </c>
      <c r="B1696" s="87" t="s">
        <v>3308</v>
      </c>
      <c r="C1696" s="87"/>
      <c r="D1696" s="87" t="s">
        <v>791</v>
      </c>
      <c r="E1696" s="67"/>
      <c r="F1696" s="67"/>
      <c r="I1696" s="70">
        <f t="shared" si="35"/>
        <v>0</v>
      </c>
    </row>
    <row r="1697" spans="1:9" x14ac:dyDescent="0.2">
      <c r="A1697" s="93" t="s">
        <v>782</v>
      </c>
      <c r="B1697" s="88" t="s">
        <v>3309</v>
      </c>
      <c r="C1697" s="88"/>
      <c r="D1697" s="88" t="s">
        <v>3310</v>
      </c>
      <c r="E1697" s="67">
        <v>36.450000000000003</v>
      </c>
      <c r="F1697" s="67">
        <v>36.450000000000003</v>
      </c>
      <c r="G1697" s="70">
        <v>270</v>
      </c>
      <c r="I1697" s="70">
        <f t="shared" si="35"/>
        <v>270</v>
      </c>
    </row>
    <row r="1698" spans="1:9" x14ac:dyDescent="0.2">
      <c r="A1698" s="86" t="s">
        <v>779</v>
      </c>
      <c r="B1698" s="87" t="s">
        <v>3311</v>
      </c>
      <c r="C1698" s="87"/>
      <c r="D1698" s="87" t="s">
        <v>2715</v>
      </c>
      <c r="E1698" s="67">
        <v>1.82</v>
      </c>
      <c r="F1698" s="67">
        <v>1.82</v>
      </c>
      <c r="G1698" s="70">
        <v>12.75</v>
      </c>
      <c r="H1698" s="70">
        <v>0.5</v>
      </c>
      <c r="I1698" s="70">
        <f t="shared" si="35"/>
        <v>13.25</v>
      </c>
    </row>
    <row r="1699" spans="1:9" x14ac:dyDescent="0.2">
      <c r="A1699" s="86" t="s">
        <v>779</v>
      </c>
      <c r="B1699" s="87" t="s">
        <v>3312</v>
      </c>
      <c r="C1699" s="87"/>
      <c r="D1699" s="87" t="s">
        <v>853</v>
      </c>
      <c r="E1699" s="67"/>
      <c r="F1699" s="67"/>
      <c r="I1699" s="70">
        <f t="shared" si="35"/>
        <v>0</v>
      </c>
    </row>
    <row r="1700" spans="1:9" x14ac:dyDescent="0.2">
      <c r="A1700" s="93" t="s">
        <v>785</v>
      </c>
      <c r="B1700" s="88" t="s">
        <v>3313</v>
      </c>
      <c r="C1700" s="88"/>
      <c r="D1700" s="88" t="s">
        <v>791</v>
      </c>
      <c r="E1700" s="67">
        <v>0</v>
      </c>
      <c r="F1700" s="67">
        <v>0</v>
      </c>
      <c r="G1700" s="70">
        <v>0</v>
      </c>
      <c r="I1700" s="70">
        <f t="shared" si="35"/>
        <v>0</v>
      </c>
    </row>
    <row r="1701" spans="1:9" x14ac:dyDescent="0.2">
      <c r="A1701" s="86" t="s">
        <v>779</v>
      </c>
      <c r="B1701" s="87" t="s">
        <v>3314</v>
      </c>
      <c r="C1701" s="87"/>
      <c r="D1701" s="87" t="s">
        <v>791</v>
      </c>
      <c r="E1701" s="67"/>
      <c r="F1701" s="67"/>
      <c r="I1701" s="70">
        <f t="shared" si="35"/>
        <v>0</v>
      </c>
    </row>
    <row r="1702" spans="1:9" x14ac:dyDescent="0.2">
      <c r="A1702" s="86" t="s">
        <v>779</v>
      </c>
      <c r="B1702" s="128" t="s">
        <v>3315</v>
      </c>
      <c r="C1702" s="128"/>
      <c r="D1702" s="128" t="s">
        <v>3316</v>
      </c>
      <c r="E1702" s="67"/>
      <c r="F1702" s="67"/>
      <c r="I1702" s="70">
        <f t="shared" si="35"/>
        <v>0</v>
      </c>
    </row>
    <row r="1703" spans="1:9" x14ac:dyDescent="0.2">
      <c r="A1703" s="63" t="s">
        <v>782</v>
      </c>
      <c r="B1703" s="65" t="s">
        <v>3317</v>
      </c>
      <c r="D1703" s="65" t="s">
        <v>1833</v>
      </c>
      <c r="E1703" s="67">
        <v>0</v>
      </c>
      <c r="F1703" s="67">
        <v>0</v>
      </c>
      <c r="G1703" s="70">
        <v>0</v>
      </c>
      <c r="I1703" s="70">
        <f t="shared" si="35"/>
        <v>0</v>
      </c>
    </row>
    <row r="1704" spans="1:9" x14ac:dyDescent="0.2">
      <c r="A1704" s="64" t="s">
        <v>779</v>
      </c>
      <c r="B1704" s="77" t="s">
        <v>3318</v>
      </c>
      <c r="C1704" s="77"/>
      <c r="D1704" s="77" t="s">
        <v>1833</v>
      </c>
      <c r="E1704" s="67"/>
      <c r="F1704" s="67"/>
      <c r="I1704" s="70">
        <f t="shared" si="35"/>
        <v>0</v>
      </c>
    </row>
    <row r="1705" spans="1:9" x14ac:dyDescent="0.2">
      <c r="A1705" s="63" t="s">
        <v>1333</v>
      </c>
      <c r="B1705" s="65" t="s">
        <v>3319</v>
      </c>
      <c r="D1705" s="65" t="s">
        <v>515</v>
      </c>
      <c r="E1705" s="67"/>
      <c r="F1705" s="67"/>
      <c r="I1705" s="70">
        <f t="shared" si="35"/>
        <v>0</v>
      </c>
    </row>
    <row r="1706" spans="1:9" x14ac:dyDescent="0.2">
      <c r="A1706" s="79" t="s">
        <v>785</v>
      </c>
      <c r="B1706" s="81" t="s">
        <v>3320</v>
      </c>
      <c r="D1706" s="81" t="s">
        <v>3321</v>
      </c>
      <c r="E1706" s="67"/>
      <c r="F1706" s="67"/>
      <c r="I1706" s="70">
        <f t="shared" si="35"/>
        <v>0</v>
      </c>
    </row>
    <row r="1707" spans="1:9" x14ac:dyDescent="0.2">
      <c r="A1707" s="63" t="s">
        <v>785</v>
      </c>
      <c r="B1707" s="65" t="s">
        <v>3322</v>
      </c>
      <c r="D1707" s="65" t="s">
        <v>3323</v>
      </c>
      <c r="E1707" s="67">
        <v>0</v>
      </c>
      <c r="F1707" s="67">
        <v>0</v>
      </c>
      <c r="G1707" s="70">
        <v>0</v>
      </c>
      <c r="I1707" s="70">
        <f t="shared" si="35"/>
        <v>0</v>
      </c>
    </row>
    <row r="1708" spans="1:9" x14ac:dyDescent="0.2">
      <c r="A1708" s="64" t="s">
        <v>779</v>
      </c>
      <c r="B1708" s="77" t="s">
        <v>3324</v>
      </c>
      <c r="C1708" s="77"/>
      <c r="D1708" s="77" t="s">
        <v>1263</v>
      </c>
      <c r="E1708" s="67"/>
      <c r="F1708" s="67"/>
      <c r="I1708" s="70">
        <f t="shared" si="35"/>
        <v>0</v>
      </c>
    </row>
    <row r="1709" spans="1:9" x14ac:dyDescent="0.2">
      <c r="A1709" s="64" t="s">
        <v>779</v>
      </c>
      <c r="B1709" s="77" t="s">
        <v>3325</v>
      </c>
      <c r="C1709" s="77"/>
      <c r="D1709" s="77" t="s">
        <v>874</v>
      </c>
      <c r="E1709" s="67"/>
      <c r="F1709" s="67"/>
      <c r="I1709" s="70">
        <f t="shared" si="35"/>
        <v>0</v>
      </c>
    </row>
    <row r="1710" spans="1:9" x14ac:dyDescent="0.2">
      <c r="A1710" s="63" t="s">
        <v>785</v>
      </c>
      <c r="B1710" s="65" t="s">
        <v>3326</v>
      </c>
      <c r="D1710" s="65" t="s">
        <v>1150</v>
      </c>
      <c r="E1710" s="67">
        <v>0</v>
      </c>
      <c r="F1710" s="67">
        <v>0</v>
      </c>
      <c r="G1710" s="70">
        <v>0</v>
      </c>
      <c r="I1710" s="70">
        <f t="shared" si="35"/>
        <v>0</v>
      </c>
    </row>
    <row r="1711" spans="1:9" x14ac:dyDescent="0.2">
      <c r="A1711" s="64" t="s">
        <v>779</v>
      </c>
      <c r="B1711" s="77" t="s">
        <v>3327</v>
      </c>
      <c r="C1711" s="77"/>
      <c r="D1711" s="77" t="s">
        <v>986</v>
      </c>
      <c r="E1711" s="67"/>
      <c r="F1711" s="67"/>
      <c r="I1711" s="70">
        <f t="shared" si="35"/>
        <v>0</v>
      </c>
    </row>
    <row r="1712" spans="1:9" x14ac:dyDescent="0.2">
      <c r="A1712" s="63" t="s">
        <v>785</v>
      </c>
      <c r="B1712" s="65" t="s">
        <v>3328</v>
      </c>
      <c r="C1712" s="65" t="s">
        <v>3329</v>
      </c>
      <c r="D1712" s="65" t="s">
        <v>960</v>
      </c>
      <c r="E1712" s="67">
        <v>8862.2099999999991</v>
      </c>
      <c r="F1712" s="67">
        <v>8862.2099999999991</v>
      </c>
      <c r="G1712" s="70">
        <v>65646</v>
      </c>
      <c r="I1712" s="70">
        <f t="shared" si="35"/>
        <v>65646</v>
      </c>
    </row>
    <row r="1713" spans="1:9" x14ac:dyDescent="0.2">
      <c r="A1713" s="64" t="s">
        <v>779</v>
      </c>
      <c r="B1713" s="78" t="s">
        <v>3330</v>
      </c>
      <c r="C1713" s="81" t="s">
        <v>3329</v>
      </c>
      <c r="D1713" s="78" t="s">
        <v>960</v>
      </c>
      <c r="E1713" s="67"/>
      <c r="F1713" s="67"/>
      <c r="I1713" s="70">
        <f t="shared" si="35"/>
        <v>0</v>
      </c>
    </row>
    <row r="1714" spans="1:9" x14ac:dyDescent="0.2">
      <c r="A1714" s="63" t="s">
        <v>785</v>
      </c>
      <c r="B1714" s="65" t="s">
        <v>3331</v>
      </c>
      <c r="D1714" s="65" t="s">
        <v>3332</v>
      </c>
      <c r="E1714" s="67">
        <v>41.31</v>
      </c>
      <c r="F1714" s="67">
        <v>41.31</v>
      </c>
      <c r="G1714" s="70">
        <v>306</v>
      </c>
      <c r="I1714" s="70">
        <f t="shared" si="35"/>
        <v>306</v>
      </c>
    </row>
    <row r="1715" spans="1:9" x14ac:dyDescent="0.2">
      <c r="A1715" s="98" t="s">
        <v>785</v>
      </c>
      <c r="B1715" s="140" t="s">
        <v>3333</v>
      </c>
      <c r="C1715" s="125"/>
      <c r="D1715" s="125" t="s">
        <v>3334</v>
      </c>
      <c r="E1715" s="67"/>
      <c r="F1715" s="67"/>
      <c r="I1715" s="70">
        <f t="shared" si="35"/>
        <v>0</v>
      </c>
    </row>
    <row r="1716" spans="1:9" x14ac:dyDescent="0.2">
      <c r="A1716" s="101" t="s">
        <v>785</v>
      </c>
      <c r="B1716" s="125" t="s">
        <v>3335</v>
      </c>
      <c r="C1716" s="125"/>
      <c r="D1716" s="125" t="s">
        <v>258</v>
      </c>
      <c r="E1716" s="67">
        <v>0</v>
      </c>
      <c r="F1716" s="67">
        <v>0</v>
      </c>
      <c r="G1716" s="70">
        <v>0</v>
      </c>
      <c r="I1716" s="70">
        <f t="shared" si="35"/>
        <v>0</v>
      </c>
    </row>
    <row r="1717" spans="1:9" x14ac:dyDescent="0.2">
      <c r="A1717" s="101" t="s">
        <v>785</v>
      </c>
      <c r="B1717" s="125" t="s">
        <v>3336</v>
      </c>
      <c r="C1717" s="125" t="s">
        <v>3337</v>
      </c>
      <c r="D1717" s="125" t="s">
        <v>1069</v>
      </c>
      <c r="E1717" s="67">
        <v>0</v>
      </c>
      <c r="F1717" s="67">
        <v>0</v>
      </c>
      <c r="G1717" s="70">
        <v>0</v>
      </c>
      <c r="I1717" s="70">
        <f t="shared" si="35"/>
        <v>0</v>
      </c>
    </row>
    <row r="1718" spans="1:9" x14ac:dyDescent="0.2">
      <c r="A1718" s="86" t="s">
        <v>779</v>
      </c>
      <c r="B1718" s="87" t="s">
        <v>3338</v>
      </c>
      <c r="C1718" s="88" t="s">
        <v>3337</v>
      </c>
      <c r="D1718" s="87" t="s">
        <v>1069</v>
      </c>
      <c r="E1718" s="67">
        <v>0</v>
      </c>
      <c r="F1718" s="67">
        <v>0</v>
      </c>
      <c r="G1718" s="70">
        <v>0</v>
      </c>
      <c r="I1718" s="70">
        <f t="shared" si="35"/>
        <v>0</v>
      </c>
    </row>
    <row r="1719" spans="1:9" x14ac:dyDescent="0.2">
      <c r="A1719" s="93" t="s">
        <v>785</v>
      </c>
      <c r="B1719" s="88" t="s">
        <v>3339</v>
      </c>
      <c r="C1719" s="88"/>
      <c r="D1719" s="88" t="s">
        <v>791</v>
      </c>
      <c r="E1719" s="67">
        <v>0</v>
      </c>
      <c r="F1719" s="67">
        <v>0</v>
      </c>
      <c r="G1719" s="70">
        <v>0</v>
      </c>
      <c r="I1719" s="70">
        <f t="shared" si="35"/>
        <v>0</v>
      </c>
    </row>
    <row r="1720" spans="1:9" x14ac:dyDescent="0.2">
      <c r="A1720" s="93" t="s">
        <v>782</v>
      </c>
      <c r="B1720" s="88" t="s">
        <v>609</v>
      </c>
      <c r="C1720" s="88"/>
      <c r="D1720" s="88" t="s">
        <v>474</v>
      </c>
      <c r="E1720" s="67">
        <v>32.4</v>
      </c>
      <c r="F1720" s="67">
        <v>32.4</v>
      </c>
      <c r="G1720" s="70">
        <v>240</v>
      </c>
      <c r="I1720" s="70">
        <f t="shared" si="35"/>
        <v>240</v>
      </c>
    </row>
    <row r="1721" spans="1:9" x14ac:dyDescent="0.2">
      <c r="A1721" s="86" t="s">
        <v>779</v>
      </c>
      <c r="B1721" s="87" t="s">
        <v>3340</v>
      </c>
      <c r="C1721" s="88"/>
      <c r="D1721" s="87" t="s">
        <v>1557</v>
      </c>
      <c r="E1721" s="67"/>
      <c r="F1721" s="67"/>
      <c r="I1721" s="70">
        <f t="shared" si="35"/>
        <v>0</v>
      </c>
    </row>
    <row r="1722" spans="1:9" x14ac:dyDescent="0.2">
      <c r="A1722" s="93" t="s">
        <v>785</v>
      </c>
      <c r="B1722" s="88" t="s">
        <v>3341</v>
      </c>
      <c r="C1722" s="88"/>
      <c r="D1722" s="88" t="s">
        <v>691</v>
      </c>
      <c r="E1722" s="67">
        <v>0</v>
      </c>
      <c r="F1722" s="67">
        <v>0</v>
      </c>
      <c r="G1722" s="70">
        <v>0</v>
      </c>
      <c r="I1722" s="70">
        <f t="shared" si="35"/>
        <v>0</v>
      </c>
    </row>
    <row r="1723" spans="1:9" x14ac:dyDescent="0.2">
      <c r="A1723" s="93" t="s">
        <v>785</v>
      </c>
      <c r="B1723" s="88" t="s">
        <v>3342</v>
      </c>
      <c r="C1723" s="88"/>
      <c r="D1723" s="88" t="s">
        <v>1011</v>
      </c>
      <c r="E1723" s="67">
        <v>0</v>
      </c>
      <c r="F1723" s="67">
        <v>0</v>
      </c>
      <c r="G1723" s="70">
        <v>0</v>
      </c>
      <c r="I1723" s="70">
        <f t="shared" si="35"/>
        <v>0</v>
      </c>
    </row>
    <row r="1724" spans="1:9" x14ac:dyDescent="0.2">
      <c r="A1724" s="64" t="s">
        <v>779</v>
      </c>
      <c r="B1724" s="124" t="s">
        <v>3343</v>
      </c>
      <c r="C1724" s="78"/>
      <c r="D1724" s="78" t="s">
        <v>908</v>
      </c>
      <c r="E1724" s="67"/>
      <c r="F1724" s="67"/>
      <c r="I1724" s="70">
        <f t="shared" si="35"/>
        <v>0</v>
      </c>
    </row>
    <row r="1725" spans="1:9" x14ac:dyDescent="0.2">
      <c r="A1725" s="64" t="s">
        <v>779</v>
      </c>
      <c r="B1725" s="124" t="s">
        <v>3344</v>
      </c>
      <c r="C1725" s="78"/>
      <c r="D1725" s="78" t="s">
        <v>799</v>
      </c>
      <c r="E1725" s="67"/>
      <c r="F1725" s="67"/>
      <c r="I1725" s="70">
        <f t="shared" si="35"/>
        <v>0</v>
      </c>
    </row>
    <row r="1726" spans="1:9" x14ac:dyDescent="0.2">
      <c r="A1726" s="64" t="s">
        <v>779</v>
      </c>
      <c r="B1726" s="78" t="s">
        <v>3345</v>
      </c>
      <c r="C1726" s="78"/>
      <c r="D1726" s="78" t="s">
        <v>3346</v>
      </c>
      <c r="E1726" s="67"/>
      <c r="F1726" s="67"/>
      <c r="I1726" s="70">
        <f t="shared" si="35"/>
        <v>0</v>
      </c>
    </row>
    <row r="1727" spans="1:9" x14ac:dyDescent="0.2">
      <c r="A1727" s="82" t="s">
        <v>779</v>
      </c>
      <c r="B1727" s="124" t="s">
        <v>3347</v>
      </c>
      <c r="C1727" s="81" t="s">
        <v>3348</v>
      </c>
      <c r="D1727" s="78" t="s">
        <v>817</v>
      </c>
      <c r="E1727" s="67"/>
      <c r="F1727" s="67"/>
      <c r="I1727" s="70">
        <f t="shared" si="35"/>
        <v>0</v>
      </c>
    </row>
    <row r="1728" spans="1:9" x14ac:dyDescent="0.2">
      <c r="A1728" s="64" t="s">
        <v>779</v>
      </c>
      <c r="B1728" s="78" t="s">
        <v>3349</v>
      </c>
      <c r="C1728" s="78"/>
      <c r="D1728" s="78" t="s">
        <v>3350</v>
      </c>
      <c r="E1728" s="67"/>
      <c r="F1728" s="67"/>
      <c r="I1728" s="70">
        <f t="shared" si="35"/>
        <v>0</v>
      </c>
    </row>
    <row r="1729" spans="1:9" x14ac:dyDescent="0.2">
      <c r="A1729" s="64" t="s">
        <v>779</v>
      </c>
      <c r="B1729" s="78" t="s">
        <v>3351</v>
      </c>
      <c r="C1729" s="78"/>
      <c r="D1729" s="78" t="s">
        <v>1829</v>
      </c>
      <c r="E1729" s="67"/>
      <c r="F1729" s="67"/>
      <c r="I1729" s="70">
        <f t="shared" si="35"/>
        <v>0</v>
      </c>
    </row>
    <row r="1730" spans="1:9" x14ac:dyDescent="0.2">
      <c r="A1730" s="82" t="s">
        <v>779</v>
      </c>
      <c r="B1730" s="124" t="s">
        <v>3352</v>
      </c>
      <c r="C1730" s="78"/>
      <c r="D1730" s="78" t="s">
        <v>983</v>
      </c>
      <c r="E1730" s="67"/>
      <c r="F1730" s="67"/>
      <c r="I1730" s="70">
        <f t="shared" si="35"/>
        <v>0</v>
      </c>
    </row>
    <row r="1731" spans="1:9" x14ac:dyDescent="0.2">
      <c r="A1731" s="79" t="s">
        <v>785</v>
      </c>
      <c r="B1731" s="81" t="s">
        <v>3353</v>
      </c>
      <c r="C1731" s="81"/>
      <c r="D1731" s="81" t="s">
        <v>1263</v>
      </c>
      <c r="E1731" s="67">
        <v>36.450000000000003</v>
      </c>
      <c r="F1731" s="67">
        <v>36.450000000000003</v>
      </c>
      <c r="G1731" s="70">
        <v>270</v>
      </c>
      <c r="I1731" s="70">
        <f t="shared" si="35"/>
        <v>270</v>
      </c>
    </row>
    <row r="1732" spans="1:9" x14ac:dyDescent="0.2">
      <c r="A1732" s="79" t="s">
        <v>785</v>
      </c>
      <c r="B1732" s="81" t="s">
        <v>3354</v>
      </c>
      <c r="C1732" s="81"/>
      <c r="D1732" s="81" t="s">
        <v>1825</v>
      </c>
      <c r="E1732" s="67">
        <v>0</v>
      </c>
      <c r="F1732" s="67">
        <v>0</v>
      </c>
      <c r="G1732" s="70">
        <v>0</v>
      </c>
      <c r="I1732" s="70">
        <f t="shared" si="35"/>
        <v>0</v>
      </c>
    </row>
    <row r="1733" spans="1:9" x14ac:dyDescent="0.2">
      <c r="A1733" s="64" t="s">
        <v>779</v>
      </c>
      <c r="B1733" s="78" t="s">
        <v>3355</v>
      </c>
      <c r="C1733" s="78"/>
      <c r="D1733" s="78" t="s">
        <v>1825</v>
      </c>
      <c r="E1733" s="67"/>
      <c r="F1733" s="67"/>
      <c r="I1733" s="70">
        <f t="shared" si="35"/>
        <v>0</v>
      </c>
    </row>
    <row r="1734" spans="1:9" x14ac:dyDescent="0.2">
      <c r="A1734" s="79" t="s">
        <v>782</v>
      </c>
      <c r="B1734" s="81" t="s">
        <v>3356</v>
      </c>
      <c r="C1734" s="81"/>
      <c r="D1734" s="81" t="s">
        <v>613</v>
      </c>
      <c r="E1734" s="67">
        <v>13.45</v>
      </c>
      <c r="F1734" s="67">
        <v>13.45</v>
      </c>
      <c r="G1734" s="70">
        <v>99.65</v>
      </c>
      <c r="I1734" s="70">
        <f t="shared" si="35"/>
        <v>99.65</v>
      </c>
    </row>
    <row r="1735" spans="1:9" x14ac:dyDescent="0.2">
      <c r="A1735" s="84" t="s">
        <v>785</v>
      </c>
      <c r="B1735" s="134" t="s">
        <v>3357</v>
      </c>
      <c r="C1735" s="81" t="s">
        <v>3358</v>
      </c>
      <c r="D1735" s="81" t="s">
        <v>817</v>
      </c>
      <c r="E1735" s="67">
        <v>34.020000000000003</v>
      </c>
      <c r="F1735" s="67">
        <v>34.020000000000003</v>
      </c>
      <c r="G1735" s="70">
        <v>252</v>
      </c>
      <c r="I1735" s="70">
        <f t="shared" si="35"/>
        <v>252</v>
      </c>
    </row>
    <row r="1736" spans="1:9" x14ac:dyDescent="0.2">
      <c r="A1736" s="79" t="s">
        <v>785</v>
      </c>
      <c r="B1736" s="81" t="s">
        <v>3359</v>
      </c>
      <c r="C1736" s="81"/>
      <c r="D1736" s="81" t="s">
        <v>874</v>
      </c>
      <c r="E1736" s="67">
        <v>0</v>
      </c>
      <c r="F1736" s="67">
        <v>0</v>
      </c>
      <c r="G1736" s="70">
        <v>0</v>
      </c>
      <c r="I1736" s="70">
        <f t="shared" si="35"/>
        <v>0</v>
      </c>
    </row>
    <row r="1737" spans="1:9" x14ac:dyDescent="0.2">
      <c r="A1737" s="64" t="s">
        <v>779</v>
      </c>
      <c r="B1737" s="78" t="s">
        <v>3360</v>
      </c>
      <c r="C1737" s="78"/>
      <c r="D1737" s="78" t="s">
        <v>874</v>
      </c>
      <c r="E1737" s="67"/>
      <c r="F1737" s="67"/>
      <c r="I1737" s="70">
        <f t="shared" si="35"/>
        <v>0</v>
      </c>
    </row>
    <row r="1738" spans="1:9" x14ac:dyDescent="0.2">
      <c r="A1738" s="64" t="s">
        <v>779</v>
      </c>
      <c r="B1738" s="78" t="s">
        <v>3361</v>
      </c>
      <c r="C1738" s="81" t="s">
        <v>3362</v>
      </c>
      <c r="D1738" s="78" t="s">
        <v>791</v>
      </c>
      <c r="E1738" s="67">
        <v>0.61</v>
      </c>
      <c r="F1738" s="67">
        <v>0.61</v>
      </c>
      <c r="G1738" s="70">
        <v>4.5</v>
      </c>
      <c r="I1738" s="70">
        <f t="shared" si="35"/>
        <v>4.5</v>
      </c>
    </row>
    <row r="1739" spans="1:9" x14ac:dyDescent="0.2">
      <c r="A1739" s="64" t="s">
        <v>779</v>
      </c>
      <c r="B1739" s="78" t="s">
        <v>3363</v>
      </c>
      <c r="C1739" s="81" t="s">
        <v>3364</v>
      </c>
      <c r="D1739" s="78" t="s">
        <v>983</v>
      </c>
      <c r="E1739" s="67"/>
      <c r="F1739" s="67"/>
      <c r="I1739" s="70">
        <f t="shared" si="35"/>
        <v>0</v>
      </c>
    </row>
    <row r="1740" spans="1:9" x14ac:dyDescent="0.2">
      <c r="A1740" s="64" t="s">
        <v>779</v>
      </c>
      <c r="B1740" s="78" t="s">
        <v>3365</v>
      </c>
      <c r="C1740" s="78"/>
      <c r="D1740" s="78" t="s">
        <v>3366</v>
      </c>
      <c r="E1740" s="67"/>
      <c r="F1740" s="67"/>
      <c r="I1740" s="70">
        <f t="shared" si="35"/>
        <v>0</v>
      </c>
    </row>
    <row r="1741" spans="1:9" x14ac:dyDescent="0.2">
      <c r="A1741" s="82" t="s">
        <v>779</v>
      </c>
      <c r="B1741" s="124" t="s">
        <v>3367</v>
      </c>
      <c r="C1741" s="78"/>
      <c r="D1741" s="78" t="s">
        <v>3368</v>
      </c>
      <c r="E1741" s="67"/>
      <c r="F1741" s="67"/>
      <c r="I1741" s="70">
        <f t="shared" si="35"/>
        <v>0</v>
      </c>
    </row>
    <row r="1742" spans="1:9" x14ac:dyDescent="0.2">
      <c r="A1742" s="82" t="s">
        <v>779</v>
      </c>
      <c r="B1742" s="124" t="s">
        <v>3369</v>
      </c>
      <c r="C1742" s="78"/>
      <c r="D1742" s="78" t="s">
        <v>1190</v>
      </c>
      <c r="E1742" s="67"/>
      <c r="F1742" s="67"/>
      <c r="I1742" s="70">
        <f t="shared" si="35"/>
        <v>0</v>
      </c>
    </row>
    <row r="1743" spans="1:9" x14ac:dyDescent="0.2">
      <c r="A1743" s="82" t="s">
        <v>779</v>
      </c>
      <c r="B1743" s="124" t="s">
        <v>3370</v>
      </c>
      <c r="C1743" s="81" t="s">
        <v>3371</v>
      </c>
      <c r="D1743" s="78" t="s">
        <v>2013</v>
      </c>
      <c r="E1743" s="67"/>
      <c r="F1743" s="67"/>
      <c r="I1743" s="70">
        <f t="shared" si="35"/>
        <v>0</v>
      </c>
    </row>
    <row r="1744" spans="1:9" x14ac:dyDescent="0.2">
      <c r="A1744" s="84" t="s">
        <v>785</v>
      </c>
      <c r="B1744" s="134" t="s">
        <v>3372</v>
      </c>
      <c r="C1744" s="134"/>
      <c r="D1744" s="134" t="s">
        <v>3143</v>
      </c>
      <c r="E1744" s="67">
        <v>334.13</v>
      </c>
      <c r="F1744" s="67">
        <v>334.13</v>
      </c>
      <c r="G1744" s="70">
        <v>2475</v>
      </c>
      <c r="I1744" s="70">
        <f t="shared" si="35"/>
        <v>2475</v>
      </c>
    </row>
    <row r="1745" spans="1:9" x14ac:dyDescent="0.2">
      <c r="A1745" s="63" t="s">
        <v>785</v>
      </c>
      <c r="B1745" s="65" t="s">
        <v>3373</v>
      </c>
      <c r="D1745" s="65" t="s">
        <v>791</v>
      </c>
      <c r="E1745" s="67">
        <v>38516.639999999999</v>
      </c>
      <c r="F1745" s="67">
        <v>38516.639999999999</v>
      </c>
      <c r="G1745" s="70">
        <v>285308.43</v>
      </c>
      <c r="I1745" s="70">
        <f t="shared" si="35"/>
        <v>285308.43</v>
      </c>
    </row>
    <row r="1746" spans="1:9" x14ac:dyDescent="0.2">
      <c r="A1746" s="64" t="s">
        <v>779</v>
      </c>
      <c r="B1746" s="128" t="s">
        <v>3374</v>
      </c>
      <c r="C1746" s="78"/>
      <c r="D1746" s="128" t="s">
        <v>791</v>
      </c>
      <c r="E1746" s="67"/>
      <c r="F1746" s="67"/>
      <c r="I1746" s="70">
        <f t="shared" si="35"/>
        <v>0</v>
      </c>
    </row>
    <row r="1747" spans="1:9" x14ac:dyDescent="0.2">
      <c r="A1747" s="79" t="s">
        <v>785</v>
      </c>
      <c r="B1747" s="129" t="s">
        <v>3375</v>
      </c>
      <c r="C1747" s="81"/>
      <c r="D1747" s="129" t="s">
        <v>2147</v>
      </c>
      <c r="E1747" s="67">
        <v>0</v>
      </c>
      <c r="F1747" s="67">
        <v>0</v>
      </c>
      <c r="G1747" s="70">
        <v>0</v>
      </c>
      <c r="I1747" s="70">
        <f t="shared" si="35"/>
        <v>0</v>
      </c>
    </row>
    <row r="1748" spans="1:9" x14ac:dyDescent="0.2">
      <c r="A1748" s="79" t="s">
        <v>785</v>
      </c>
      <c r="B1748" s="129" t="s">
        <v>3376</v>
      </c>
      <c r="C1748" s="81"/>
      <c r="D1748" s="129" t="s">
        <v>3377</v>
      </c>
      <c r="E1748" s="67">
        <v>68.040000000000006</v>
      </c>
      <c r="F1748" s="67">
        <v>68.040000000000006</v>
      </c>
      <c r="G1748" s="70">
        <v>504</v>
      </c>
      <c r="I1748" s="70">
        <f t="shared" si="35"/>
        <v>504</v>
      </c>
    </row>
    <row r="1749" spans="1:9" x14ac:dyDescent="0.2">
      <c r="A1749" s="79" t="s">
        <v>785</v>
      </c>
      <c r="B1749" s="129" t="s">
        <v>3378</v>
      </c>
      <c r="C1749" s="81"/>
      <c r="D1749" s="129" t="s">
        <v>874</v>
      </c>
      <c r="E1749" s="67">
        <v>0</v>
      </c>
      <c r="F1749" s="67">
        <v>0</v>
      </c>
      <c r="G1749" s="70">
        <v>0</v>
      </c>
      <c r="I1749" s="70">
        <f t="shared" si="35"/>
        <v>0</v>
      </c>
    </row>
    <row r="1750" spans="1:9" x14ac:dyDescent="0.2">
      <c r="A1750" s="82" t="s">
        <v>779</v>
      </c>
      <c r="B1750" s="128" t="s">
        <v>3379</v>
      </c>
      <c r="C1750" s="78"/>
      <c r="D1750" s="128" t="s">
        <v>874</v>
      </c>
      <c r="E1750" s="67"/>
      <c r="F1750" s="67"/>
      <c r="I1750" s="70">
        <f t="shared" si="35"/>
        <v>0</v>
      </c>
    </row>
    <row r="1751" spans="1:9" x14ac:dyDescent="0.2">
      <c r="A1751" s="82" t="s">
        <v>779</v>
      </c>
      <c r="B1751" s="87" t="s">
        <v>3380</v>
      </c>
      <c r="C1751" s="80" t="s">
        <v>3381</v>
      </c>
      <c r="D1751" s="87" t="s">
        <v>799</v>
      </c>
      <c r="E1751" s="67"/>
      <c r="F1751" s="67"/>
      <c r="I1751" s="70">
        <f t="shared" si="35"/>
        <v>0</v>
      </c>
    </row>
    <row r="1752" spans="1:9" x14ac:dyDescent="0.2">
      <c r="A1752" s="64" t="s">
        <v>779</v>
      </c>
      <c r="B1752" s="87" t="s">
        <v>3382</v>
      </c>
      <c r="C1752" s="80"/>
      <c r="D1752" s="87" t="s">
        <v>1123</v>
      </c>
      <c r="E1752" s="67"/>
      <c r="F1752" s="67"/>
      <c r="I1752" s="70">
        <f t="shared" si="35"/>
        <v>0</v>
      </c>
    </row>
    <row r="1753" spans="1:9" x14ac:dyDescent="0.2">
      <c r="A1753" s="79" t="s">
        <v>782</v>
      </c>
      <c r="B1753" s="88" t="s">
        <v>3383</v>
      </c>
      <c r="C1753" s="80"/>
      <c r="D1753" s="88" t="s">
        <v>3384</v>
      </c>
      <c r="E1753" s="67">
        <v>209.89</v>
      </c>
      <c r="F1753" s="67">
        <v>209.89</v>
      </c>
      <c r="G1753" s="70">
        <v>1554.75</v>
      </c>
      <c r="I1753" s="70">
        <f t="shared" si="35"/>
        <v>1554.75</v>
      </c>
    </row>
    <row r="1754" spans="1:9" x14ac:dyDescent="0.2">
      <c r="A1754" s="82" t="s">
        <v>779</v>
      </c>
      <c r="B1754" s="87" t="s">
        <v>3385</v>
      </c>
      <c r="C1754" s="80"/>
      <c r="D1754" s="87" t="s">
        <v>3386</v>
      </c>
      <c r="E1754" s="67">
        <v>0.16</v>
      </c>
      <c r="F1754" s="67">
        <v>0.61</v>
      </c>
      <c r="G1754" s="70">
        <v>4.5</v>
      </c>
      <c r="I1754" s="70">
        <f t="shared" si="35"/>
        <v>4.5</v>
      </c>
    </row>
    <row r="1755" spans="1:9" x14ac:dyDescent="0.2">
      <c r="A1755" s="84" t="s">
        <v>785</v>
      </c>
      <c r="B1755" s="88" t="s">
        <v>3387</v>
      </c>
      <c r="C1755" s="80"/>
      <c r="D1755" s="88" t="s">
        <v>2789</v>
      </c>
      <c r="E1755" s="67">
        <v>0</v>
      </c>
      <c r="F1755" s="67">
        <v>0</v>
      </c>
      <c r="G1755" s="70">
        <v>0</v>
      </c>
      <c r="I1755" s="70">
        <f t="shared" ref="I1755:I1776" si="36">SUM(G1755:H1755)</f>
        <v>0</v>
      </c>
    </row>
    <row r="1756" spans="1:9" x14ac:dyDescent="0.2">
      <c r="A1756" s="84" t="s">
        <v>785</v>
      </c>
      <c r="B1756" s="88" t="s">
        <v>3388</v>
      </c>
      <c r="C1756" s="80"/>
      <c r="D1756" s="88" t="s">
        <v>1011</v>
      </c>
      <c r="E1756" s="67">
        <v>0</v>
      </c>
      <c r="F1756" s="67">
        <v>0</v>
      </c>
      <c r="G1756" s="70">
        <v>0</v>
      </c>
      <c r="I1756" s="70">
        <f t="shared" si="36"/>
        <v>0</v>
      </c>
    </row>
    <row r="1757" spans="1:9" x14ac:dyDescent="0.2">
      <c r="A1757" s="90" t="s">
        <v>785</v>
      </c>
      <c r="B1757" s="123" t="s">
        <v>3389</v>
      </c>
      <c r="D1757" s="65" t="s">
        <v>3390</v>
      </c>
      <c r="E1757" s="67">
        <v>1191.92</v>
      </c>
      <c r="F1757" s="67">
        <v>1191.92</v>
      </c>
      <c r="G1757" s="70">
        <v>8829</v>
      </c>
      <c r="I1757" s="70">
        <f t="shared" si="36"/>
        <v>8829</v>
      </c>
    </row>
    <row r="1758" spans="1:9" x14ac:dyDescent="0.2">
      <c r="A1758" s="84" t="s">
        <v>782</v>
      </c>
      <c r="B1758" s="88" t="s">
        <v>3391</v>
      </c>
      <c r="C1758" s="80" t="s">
        <v>3392</v>
      </c>
      <c r="D1758" s="88" t="s">
        <v>3393</v>
      </c>
      <c r="E1758" s="67">
        <v>62.46</v>
      </c>
      <c r="F1758" s="67">
        <v>62.46</v>
      </c>
      <c r="G1758" s="70">
        <v>462.7</v>
      </c>
      <c r="I1758" s="70">
        <f t="shared" si="36"/>
        <v>462.7</v>
      </c>
    </row>
    <row r="1759" spans="1:9" x14ac:dyDescent="0.2">
      <c r="A1759" s="82" t="s">
        <v>779</v>
      </c>
      <c r="B1759" s="83" t="s">
        <v>3394</v>
      </c>
      <c r="C1759" s="77"/>
      <c r="D1759" s="77" t="s">
        <v>258</v>
      </c>
      <c r="E1759" s="67"/>
      <c r="F1759" s="67"/>
      <c r="I1759" s="70">
        <f t="shared" si="36"/>
        <v>0</v>
      </c>
    </row>
    <row r="1760" spans="1:9" x14ac:dyDescent="0.2">
      <c r="A1760" s="84" t="s">
        <v>785</v>
      </c>
      <c r="B1760" s="85" t="s">
        <v>3395</v>
      </c>
      <c r="C1760" s="80"/>
      <c r="D1760" s="80" t="s">
        <v>3396</v>
      </c>
      <c r="E1760" s="67"/>
      <c r="F1760" s="67"/>
      <c r="I1760" s="70">
        <f t="shared" si="36"/>
        <v>0</v>
      </c>
    </row>
    <row r="1761" spans="1:9" x14ac:dyDescent="0.2">
      <c r="A1761" s="84" t="s">
        <v>785</v>
      </c>
      <c r="B1761" s="85" t="s">
        <v>3397</v>
      </c>
      <c r="C1761" s="80" t="s">
        <v>3398</v>
      </c>
      <c r="D1761" s="80" t="s">
        <v>3102</v>
      </c>
      <c r="E1761" s="67">
        <v>0</v>
      </c>
      <c r="F1761" s="67">
        <v>0</v>
      </c>
      <c r="G1761" s="70">
        <v>0</v>
      </c>
      <c r="I1761" s="70">
        <f t="shared" si="36"/>
        <v>0</v>
      </c>
    </row>
    <row r="1762" spans="1:9" x14ac:dyDescent="0.2">
      <c r="A1762" s="82" t="s">
        <v>779</v>
      </c>
      <c r="B1762" s="83" t="s">
        <v>3399</v>
      </c>
      <c r="C1762" s="77"/>
      <c r="D1762" s="77" t="s">
        <v>3102</v>
      </c>
      <c r="E1762" s="67">
        <v>0</v>
      </c>
      <c r="F1762" s="67">
        <v>0</v>
      </c>
      <c r="G1762" s="70">
        <v>0</v>
      </c>
      <c r="I1762" s="70">
        <f t="shared" si="36"/>
        <v>0</v>
      </c>
    </row>
    <row r="1763" spans="1:9" x14ac:dyDescent="0.2">
      <c r="A1763" s="82" t="s">
        <v>779</v>
      </c>
      <c r="B1763" s="83" t="s">
        <v>3400</v>
      </c>
      <c r="C1763" s="77"/>
      <c r="D1763" s="77" t="s">
        <v>1021</v>
      </c>
      <c r="E1763" s="67">
        <v>0</v>
      </c>
      <c r="F1763" s="67">
        <v>0</v>
      </c>
      <c r="G1763" s="70">
        <v>0</v>
      </c>
      <c r="I1763" s="70">
        <f t="shared" si="36"/>
        <v>0</v>
      </c>
    </row>
    <row r="1764" spans="1:9" x14ac:dyDescent="0.2">
      <c r="A1764" s="90" t="s">
        <v>785</v>
      </c>
      <c r="B1764" s="123" t="s">
        <v>3401</v>
      </c>
      <c r="D1764" s="65" t="s">
        <v>929</v>
      </c>
      <c r="E1764" s="67">
        <v>310.64999999999998</v>
      </c>
      <c r="F1764" s="67">
        <v>310.64999999999998</v>
      </c>
      <c r="G1764" s="70">
        <v>2301.12</v>
      </c>
      <c r="I1764" s="70">
        <f t="shared" si="36"/>
        <v>2301.12</v>
      </c>
    </row>
    <row r="1765" spans="1:9" x14ac:dyDescent="0.2">
      <c r="A1765" s="82" t="s">
        <v>779</v>
      </c>
      <c r="B1765" s="83" t="s">
        <v>3402</v>
      </c>
      <c r="C1765" s="77"/>
      <c r="D1765" s="77" t="s">
        <v>929</v>
      </c>
      <c r="E1765" s="67">
        <v>2.59</v>
      </c>
      <c r="F1765" s="67">
        <v>2.59</v>
      </c>
      <c r="G1765" s="70">
        <v>19.2</v>
      </c>
      <c r="I1765" s="70">
        <f t="shared" si="36"/>
        <v>19.2</v>
      </c>
    </row>
    <row r="1766" spans="1:9" x14ac:dyDescent="0.2">
      <c r="A1766" s="82" t="s">
        <v>779</v>
      </c>
      <c r="B1766" s="83" t="s">
        <v>3403</v>
      </c>
      <c r="C1766" s="77"/>
      <c r="D1766" s="77" t="s">
        <v>983</v>
      </c>
      <c r="E1766" s="67"/>
      <c r="F1766" s="67"/>
      <c r="I1766" s="70">
        <f t="shared" si="36"/>
        <v>0</v>
      </c>
    </row>
    <row r="1767" spans="1:9" x14ac:dyDescent="0.2">
      <c r="A1767" s="82" t="s">
        <v>779</v>
      </c>
      <c r="B1767" s="83" t="s">
        <v>3404</v>
      </c>
      <c r="C1767" s="77"/>
      <c r="D1767" s="77" t="s">
        <v>791</v>
      </c>
      <c r="E1767" s="67"/>
      <c r="F1767" s="67"/>
      <c r="I1767" s="70">
        <f t="shared" si="36"/>
        <v>0</v>
      </c>
    </row>
    <row r="1768" spans="1:9" x14ac:dyDescent="0.2">
      <c r="A1768" s="79" t="s">
        <v>782</v>
      </c>
      <c r="B1768" s="80" t="s">
        <v>3405</v>
      </c>
      <c r="C1768" s="80"/>
      <c r="D1768" s="80" t="s">
        <v>1133</v>
      </c>
      <c r="E1768" s="67">
        <v>1098.79</v>
      </c>
      <c r="F1768" s="67">
        <v>1098.79</v>
      </c>
      <c r="G1768" s="70">
        <v>8032.5</v>
      </c>
      <c r="H1768" s="70">
        <v>72</v>
      </c>
      <c r="I1768" s="70">
        <f t="shared" si="36"/>
        <v>8104.5</v>
      </c>
    </row>
    <row r="1769" spans="1:9" x14ac:dyDescent="0.2">
      <c r="A1769" s="64" t="s">
        <v>779</v>
      </c>
      <c r="B1769" s="77" t="s">
        <v>3406</v>
      </c>
      <c r="C1769" s="77"/>
      <c r="D1769" s="77" t="s">
        <v>1133</v>
      </c>
      <c r="E1769" s="67"/>
      <c r="F1769" s="67"/>
      <c r="I1769" s="70">
        <f t="shared" si="36"/>
        <v>0</v>
      </c>
    </row>
    <row r="1770" spans="1:9" x14ac:dyDescent="0.2">
      <c r="A1770" s="64" t="s">
        <v>779</v>
      </c>
      <c r="B1770" s="77" t="s">
        <v>3407</v>
      </c>
      <c r="C1770" s="77"/>
      <c r="D1770" s="77" t="s">
        <v>817</v>
      </c>
      <c r="E1770" s="67"/>
      <c r="F1770" s="67"/>
      <c r="I1770" s="70">
        <f t="shared" si="36"/>
        <v>0</v>
      </c>
    </row>
    <row r="1771" spans="1:9" x14ac:dyDescent="0.2">
      <c r="A1771" s="79" t="s">
        <v>785</v>
      </c>
      <c r="B1771" s="80" t="s">
        <v>3408</v>
      </c>
      <c r="C1771" s="80"/>
      <c r="D1771" s="80" t="s">
        <v>1263</v>
      </c>
      <c r="E1771" s="67">
        <v>0</v>
      </c>
      <c r="F1771" s="67">
        <v>0</v>
      </c>
      <c r="G1771" s="70">
        <v>0</v>
      </c>
      <c r="I1771" s="70">
        <f t="shared" si="36"/>
        <v>0</v>
      </c>
    </row>
    <row r="1772" spans="1:9" x14ac:dyDescent="0.2">
      <c r="A1772" s="101" t="s">
        <v>785</v>
      </c>
      <c r="B1772" s="88" t="s">
        <v>3409</v>
      </c>
      <c r="C1772" s="129" t="s">
        <v>3410</v>
      </c>
      <c r="D1772" s="88" t="s">
        <v>1263</v>
      </c>
      <c r="E1772" s="67">
        <v>266.08999999999997</v>
      </c>
      <c r="F1772" s="67">
        <v>266.08999999999997</v>
      </c>
      <c r="G1772" s="70">
        <v>1971</v>
      </c>
      <c r="I1772" s="70">
        <f t="shared" si="36"/>
        <v>1971</v>
      </c>
    </row>
    <row r="1773" spans="1:9" x14ac:dyDescent="0.2">
      <c r="A1773" s="86" t="s">
        <v>779</v>
      </c>
      <c r="B1773" s="87" t="s">
        <v>3411</v>
      </c>
      <c r="C1773" s="119" t="s">
        <v>3410</v>
      </c>
      <c r="D1773" s="87" t="s">
        <v>1263</v>
      </c>
      <c r="E1773" s="67"/>
      <c r="F1773" s="67"/>
      <c r="I1773" s="70">
        <f t="shared" si="36"/>
        <v>0</v>
      </c>
    </row>
    <row r="1774" spans="1:9" x14ac:dyDescent="0.2">
      <c r="A1774" s="92" t="s">
        <v>779</v>
      </c>
      <c r="B1774" s="87" t="s">
        <v>3412</v>
      </c>
      <c r="C1774" s="88" t="s">
        <v>3413</v>
      </c>
      <c r="D1774" s="87" t="s">
        <v>983</v>
      </c>
      <c r="E1774" s="67"/>
      <c r="F1774" s="67"/>
      <c r="I1774" s="70">
        <f t="shared" si="36"/>
        <v>0</v>
      </c>
    </row>
    <row r="1775" spans="1:9" x14ac:dyDescent="0.2">
      <c r="A1775" s="86" t="s">
        <v>779</v>
      </c>
      <c r="B1775" s="87" t="s">
        <v>3414</v>
      </c>
      <c r="C1775" s="88"/>
      <c r="D1775" s="87" t="s">
        <v>3415</v>
      </c>
      <c r="E1775" s="67"/>
      <c r="F1775" s="67"/>
      <c r="I1775" s="70">
        <f t="shared" si="36"/>
        <v>0</v>
      </c>
    </row>
    <row r="1776" spans="1:9" x14ac:dyDescent="0.2">
      <c r="A1776" s="93" t="s">
        <v>782</v>
      </c>
      <c r="B1776" s="88" t="s">
        <v>3416</v>
      </c>
      <c r="C1776" s="88"/>
      <c r="D1776" s="88" t="s">
        <v>3417</v>
      </c>
      <c r="E1776" s="67">
        <v>0</v>
      </c>
      <c r="F1776" s="67">
        <v>0</v>
      </c>
      <c r="G1776" s="70">
        <v>0</v>
      </c>
      <c r="I1776" s="70">
        <f t="shared" si="36"/>
        <v>0</v>
      </c>
    </row>
    <row r="1777" spans="1:9" x14ac:dyDescent="0.2">
      <c r="A1777" s="86" t="s">
        <v>779</v>
      </c>
      <c r="B1777" s="87" t="s">
        <v>3418</v>
      </c>
      <c r="C1777" s="87"/>
      <c r="D1777" s="87" t="s">
        <v>3417</v>
      </c>
      <c r="E1777" s="67"/>
      <c r="F1777" s="67"/>
    </row>
    <row r="1778" spans="1:9" x14ac:dyDescent="0.2">
      <c r="A1778" s="86" t="s">
        <v>779</v>
      </c>
      <c r="B1778" s="87" t="s">
        <v>3419</v>
      </c>
      <c r="C1778" s="87"/>
      <c r="D1778" s="87" t="s">
        <v>871</v>
      </c>
      <c r="E1778" s="67"/>
      <c r="F1778" s="67"/>
      <c r="I1778" s="70">
        <f t="shared" ref="I1778:I1829" si="37">SUM(G1778:H1778)</f>
        <v>0</v>
      </c>
    </row>
    <row r="1779" spans="1:9" x14ac:dyDescent="0.2">
      <c r="A1779" s="93" t="s">
        <v>785</v>
      </c>
      <c r="B1779" s="88" t="s">
        <v>3420</v>
      </c>
      <c r="C1779" s="88"/>
      <c r="D1779" s="88" t="s">
        <v>1416</v>
      </c>
      <c r="E1779" s="67">
        <v>11.42</v>
      </c>
      <c r="F1779" s="67">
        <v>11.42</v>
      </c>
      <c r="G1779" s="70">
        <v>84.6</v>
      </c>
      <c r="I1779" s="70">
        <f t="shared" si="37"/>
        <v>84.6</v>
      </c>
    </row>
    <row r="1780" spans="1:9" x14ac:dyDescent="0.2">
      <c r="A1780" s="86" t="s">
        <v>779</v>
      </c>
      <c r="B1780" s="87" t="s">
        <v>3420</v>
      </c>
      <c r="C1780" s="88"/>
      <c r="D1780" s="87" t="s">
        <v>1416</v>
      </c>
      <c r="E1780" s="67"/>
      <c r="F1780" s="67"/>
      <c r="I1780" s="70">
        <f t="shared" si="37"/>
        <v>0</v>
      </c>
    </row>
    <row r="1781" spans="1:9" x14ac:dyDescent="0.2">
      <c r="A1781" s="109" t="s">
        <v>785</v>
      </c>
      <c r="B1781" s="88" t="s">
        <v>3421</v>
      </c>
      <c r="C1781" s="88"/>
      <c r="D1781" s="88" t="s">
        <v>3422</v>
      </c>
      <c r="E1781" s="67"/>
      <c r="F1781" s="67"/>
      <c r="I1781" s="70">
        <f t="shared" si="37"/>
        <v>0</v>
      </c>
    </row>
    <row r="1782" spans="1:9" x14ac:dyDescent="0.2">
      <c r="A1782" s="86" t="s">
        <v>779</v>
      </c>
      <c r="B1782" s="87" t="s">
        <v>3423</v>
      </c>
      <c r="C1782" s="88" t="s">
        <v>3424</v>
      </c>
      <c r="D1782" s="87" t="s">
        <v>791</v>
      </c>
      <c r="E1782" s="67"/>
      <c r="F1782" s="67"/>
      <c r="I1782" s="70">
        <f t="shared" si="37"/>
        <v>0</v>
      </c>
    </row>
    <row r="1783" spans="1:9" x14ac:dyDescent="0.2">
      <c r="A1783" s="109" t="s">
        <v>785</v>
      </c>
      <c r="B1783" s="88" t="s">
        <v>3425</v>
      </c>
      <c r="C1783" s="88"/>
      <c r="D1783" s="88" t="s">
        <v>871</v>
      </c>
      <c r="E1783" s="67">
        <v>34.020000000000003</v>
      </c>
      <c r="F1783" s="67">
        <v>34.020000000000003</v>
      </c>
      <c r="G1783" s="70">
        <v>252</v>
      </c>
      <c r="I1783" s="70">
        <f t="shared" si="37"/>
        <v>252</v>
      </c>
    </row>
    <row r="1784" spans="1:9" x14ac:dyDescent="0.2">
      <c r="A1784" s="93" t="s">
        <v>785</v>
      </c>
      <c r="B1784" s="88" t="s">
        <v>3426</v>
      </c>
      <c r="C1784" s="88"/>
      <c r="D1784" s="88" t="s">
        <v>3427</v>
      </c>
      <c r="E1784" s="67">
        <v>0</v>
      </c>
      <c r="F1784" s="67">
        <v>0</v>
      </c>
      <c r="G1784" s="70">
        <v>0</v>
      </c>
      <c r="I1784" s="70">
        <f t="shared" si="37"/>
        <v>0</v>
      </c>
    </row>
    <row r="1785" spans="1:9" x14ac:dyDescent="0.2">
      <c r="A1785" s="86" t="s">
        <v>779</v>
      </c>
      <c r="B1785" s="87" t="s">
        <v>3428</v>
      </c>
      <c r="C1785" s="87"/>
      <c r="D1785" s="87" t="s">
        <v>1109</v>
      </c>
      <c r="E1785" s="67">
        <v>0</v>
      </c>
      <c r="F1785" s="67">
        <v>0</v>
      </c>
      <c r="G1785" s="70">
        <v>0</v>
      </c>
      <c r="I1785" s="70">
        <f t="shared" si="37"/>
        <v>0</v>
      </c>
    </row>
    <row r="1786" spans="1:9" x14ac:dyDescent="0.2">
      <c r="A1786" s="93" t="s">
        <v>785</v>
      </c>
      <c r="B1786" s="129" t="s">
        <v>3429</v>
      </c>
      <c r="C1786" s="129" t="s">
        <v>3430</v>
      </c>
      <c r="D1786" s="129" t="s">
        <v>3431</v>
      </c>
      <c r="E1786" s="67">
        <v>495.61</v>
      </c>
      <c r="F1786" s="67">
        <v>493.62</v>
      </c>
      <c r="G1786" s="70">
        <v>3656.45</v>
      </c>
      <c r="I1786" s="70">
        <f t="shared" si="37"/>
        <v>3656.45</v>
      </c>
    </row>
    <row r="1787" spans="1:9" x14ac:dyDescent="0.2">
      <c r="A1787" s="101" t="s">
        <v>785</v>
      </c>
      <c r="B1787" s="125" t="s">
        <v>3432</v>
      </c>
      <c r="C1787" s="125"/>
      <c r="D1787" s="125" t="s">
        <v>560</v>
      </c>
      <c r="E1787" s="67">
        <v>0</v>
      </c>
      <c r="F1787" s="67">
        <v>0</v>
      </c>
      <c r="G1787" s="70">
        <v>0</v>
      </c>
      <c r="I1787" s="70">
        <f t="shared" si="37"/>
        <v>0</v>
      </c>
    </row>
    <row r="1788" spans="1:9" x14ac:dyDescent="0.2">
      <c r="A1788" s="109" t="s">
        <v>785</v>
      </c>
      <c r="B1788" s="129" t="s">
        <v>3433</v>
      </c>
      <c r="C1788" s="125"/>
      <c r="D1788" s="129" t="s">
        <v>1263</v>
      </c>
      <c r="E1788" s="67">
        <v>0</v>
      </c>
      <c r="F1788" s="67">
        <v>0</v>
      </c>
      <c r="G1788" s="70">
        <v>0</v>
      </c>
      <c r="I1788" s="70">
        <f t="shared" si="37"/>
        <v>0</v>
      </c>
    </row>
    <row r="1789" spans="1:9" x14ac:dyDescent="0.2">
      <c r="A1789" s="92" t="s">
        <v>779</v>
      </c>
      <c r="B1789" s="87" t="s">
        <v>3434</v>
      </c>
      <c r="C1789" s="88" t="s">
        <v>3435</v>
      </c>
      <c r="D1789" s="87" t="s">
        <v>1263</v>
      </c>
      <c r="E1789" s="67"/>
      <c r="F1789" s="67"/>
      <c r="I1789" s="70">
        <f t="shared" si="37"/>
        <v>0</v>
      </c>
    </row>
    <row r="1790" spans="1:9" x14ac:dyDescent="0.2">
      <c r="A1790" s="109" t="s">
        <v>785</v>
      </c>
      <c r="B1790" s="88" t="s">
        <v>3436</v>
      </c>
      <c r="C1790" s="88" t="s">
        <v>3437</v>
      </c>
      <c r="D1790" s="88" t="s">
        <v>3438</v>
      </c>
      <c r="E1790" s="67"/>
      <c r="F1790" s="67"/>
      <c r="I1790" s="70">
        <f t="shared" si="37"/>
        <v>0</v>
      </c>
    </row>
    <row r="1791" spans="1:9" x14ac:dyDescent="0.2">
      <c r="A1791" s="109" t="s">
        <v>782</v>
      </c>
      <c r="B1791" s="88" t="s">
        <v>3439</v>
      </c>
      <c r="C1791" s="88"/>
      <c r="D1791" s="88" t="s">
        <v>3440</v>
      </c>
      <c r="E1791" s="67">
        <v>159.93</v>
      </c>
      <c r="F1791" s="67">
        <v>159.9</v>
      </c>
      <c r="G1791" s="70">
        <v>1184.6600000000001</v>
      </c>
      <c r="I1791" s="70">
        <f t="shared" si="37"/>
        <v>1184.6600000000001</v>
      </c>
    </row>
    <row r="1792" spans="1:9" x14ac:dyDescent="0.2">
      <c r="A1792" s="92" t="s">
        <v>779</v>
      </c>
      <c r="B1792" s="87" t="s">
        <v>3439</v>
      </c>
      <c r="C1792" s="88"/>
      <c r="D1792" s="87" t="s">
        <v>3440</v>
      </c>
      <c r="E1792" s="67">
        <v>0</v>
      </c>
      <c r="F1792" s="67">
        <v>0</v>
      </c>
      <c r="G1792" s="70">
        <v>0</v>
      </c>
      <c r="I1792" s="70">
        <f t="shared" si="37"/>
        <v>0</v>
      </c>
    </row>
    <row r="1793" spans="1:9" x14ac:dyDescent="0.2">
      <c r="A1793" s="109" t="s">
        <v>785</v>
      </c>
      <c r="B1793" s="88" t="s">
        <v>3441</v>
      </c>
      <c r="C1793" s="88"/>
      <c r="D1793" s="88" t="s">
        <v>3442</v>
      </c>
      <c r="E1793" s="67">
        <v>12.15</v>
      </c>
      <c r="F1793" s="67">
        <v>12.15</v>
      </c>
      <c r="G1793" s="70">
        <v>90</v>
      </c>
      <c r="I1793" s="70">
        <f t="shared" si="37"/>
        <v>90</v>
      </c>
    </row>
    <row r="1794" spans="1:9" x14ac:dyDescent="0.2">
      <c r="A1794" s="109" t="s">
        <v>785</v>
      </c>
      <c r="B1794" s="88" t="s">
        <v>3443</v>
      </c>
      <c r="C1794" s="88"/>
      <c r="D1794" s="88" t="s">
        <v>908</v>
      </c>
      <c r="E1794" s="67"/>
      <c r="F1794" s="67"/>
      <c r="I1794" s="70">
        <f t="shared" si="37"/>
        <v>0</v>
      </c>
    </row>
    <row r="1795" spans="1:9" x14ac:dyDescent="0.2">
      <c r="A1795" s="109" t="s">
        <v>785</v>
      </c>
      <c r="B1795" s="88" t="s">
        <v>3444</v>
      </c>
      <c r="C1795" s="88"/>
      <c r="D1795" s="88" t="s">
        <v>1190</v>
      </c>
      <c r="E1795" s="67">
        <v>0</v>
      </c>
      <c r="F1795" s="67">
        <v>0</v>
      </c>
      <c r="G1795" s="70">
        <v>0</v>
      </c>
      <c r="I1795" s="70">
        <f t="shared" si="37"/>
        <v>0</v>
      </c>
    </row>
    <row r="1796" spans="1:9" x14ac:dyDescent="0.2">
      <c r="A1796" s="109" t="s">
        <v>785</v>
      </c>
      <c r="B1796" s="88" t="s">
        <v>3445</v>
      </c>
      <c r="C1796" s="88" t="s">
        <v>3446</v>
      </c>
      <c r="D1796" s="88" t="s">
        <v>1009</v>
      </c>
      <c r="E1796" s="67">
        <v>120.29</v>
      </c>
      <c r="F1796" s="67">
        <v>120.29</v>
      </c>
      <c r="G1796" s="70">
        <v>891</v>
      </c>
      <c r="I1796" s="70">
        <f t="shared" si="37"/>
        <v>891</v>
      </c>
    </row>
    <row r="1797" spans="1:9" x14ac:dyDescent="0.2">
      <c r="A1797" s="92" t="s">
        <v>779</v>
      </c>
      <c r="B1797" s="87" t="s">
        <v>3447</v>
      </c>
      <c r="C1797" s="88" t="s">
        <v>3446</v>
      </c>
      <c r="D1797" s="87" t="s">
        <v>2616</v>
      </c>
      <c r="E1797" s="67"/>
      <c r="F1797" s="67"/>
      <c r="I1797" s="70">
        <f t="shared" si="37"/>
        <v>0</v>
      </c>
    </row>
    <row r="1798" spans="1:9" x14ac:dyDescent="0.2">
      <c r="A1798" s="92" t="s">
        <v>779</v>
      </c>
      <c r="B1798" s="87" t="s">
        <v>3448</v>
      </c>
      <c r="C1798" s="88"/>
      <c r="D1798" s="87" t="s">
        <v>864</v>
      </c>
      <c r="E1798" s="67"/>
      <c r="F1798" s="67"/>
      <c r="I1798" s="70">
        <f t="shared" si="37"/>
        <v>0</v>
      </c>
    </row>
    <row r="1799" spans="1:9" x14ac:dyDescent="0.2">
      <c r="A1799" s="92" t="s">
        <v>779</v>
      </c>
      <c r="B1799" s="87" t="s">
        <v>3449</v>
      </c>
      <c r="C1799" s="88"/>
      <c r="D1799" s="87" t="s">
        <v>3102</v>
      </c>
      <c r="E1799" s="67"/>
      <c r="F1799" s="67"/>
      <c r="I1799" s="70">
        <f t="shared" si="37"/>
        <v>0</v>
      </c>
    </row>
    <row r="1800" spans="1:9" x14ac:dyDescent="0.2">
      <c r="A1800" s="101" t="s">
        <v>782</v>
      </c>
      <c r="B1800" s="125" t="s">
        <v>635</v>
      </c>
      <c r="C1800" s="125"/>
      <c r="D1800" s="125" t="s">
        <v>3450</v>
      </c>
      <c r="E1800" s="67">
        <v>0</v>
      </c>
      <c r="F1800" s="67">
        <v>0</v>
      </c>
      <c r="G1800" s="70">
        <v>0</v>
      </c>
      <c r="I1800" s="70">
        <f t="shared" si="37"/>
        <v>0</v>
      </c>
    </row>
    <row r="1801" spans="1:9" x14ac:dyDescent="0.2">
      <c r="A1801" s="86" t="s">
        <v>779</v>
      </c>
      <c r="B1801" s="87" t="s">
        <v>3451</v>
      </c>
      <c r="C1801" s="128"/>
      <c r="D1801" s="87" t="s">
        <v>791</v>
      </c>
      <c r="E1801" s="67"/>
      <c r="F1801" s="67"/>
      <c r="I1801" s="70">
        <f t="shared" si="37"/>
        <v>0</v>
      </c>
    </row>
    <row r="1802" spans="1:9" x14ac:dyDescent="0.2">
      <c r="A1802" s="93" t="s">
        <v>785</v>
      </c>
      <c r="B1802" s="88" t="s">
        <v>3452</v>
      </c>
      <c r="C1802" s="129"/>
      <c r="D1802" s="88" t="s">
        <v>906</v>
      </c>
      <c r="E1802" s="67"/>
      <c r="F1802" s="67"/>
      <c r="I1802" s="70">
        <f t="shared" si="37"/>
        <v>0</v>
      </c>
    </row>
    <row r="1803" spans="1:9" x14ac:dyDescent="0.2">
      <c r="A1803" s="96" t="s">
        <v>785</v>
      </c>
      <c r="B1803" s="97" t="s">
        <v>3453</v>
      </c>
      <c r="C1803" s="129"/>
      <c r="D1803" s="88" t="s">
        <v>3454</v>
      </c>
      <c r="E1803" s="67"/>
      <c r="F1803" s="67"/>
      <c r="I1803" s="70">
        <f t="shared" si="37"/>
        <v>0</v>
      </c>
    </row>
    <row r="1804" spans="1:9" x14ac:dyDescent="0.2">
      <c r="A1804" s="93" t="s">
        <v>785</v>
      </c>
      <c r="B1804" s="88" t="s">
        <v>3455</v>
      </c>
      <c r="C1804" s="129"/>
      <c r="D1804" s="88" t="s">
        <v>799</v>
      </c>
      <c r="E1804" s="67">
        <v>684.05</v>
      </c>
      <c r="F1804" s="67">
        <v>684.05</v>
      </c>
      <c r="G1804" s="70">
        <v>5067</v>
      </c>
      <c r="I1804" s="70">
        <f t="shared" si="37"/>
        <v>5067</v>
      </c>
    </row>
    <row r="1805" spans="1:9" x14ac:dyDescent="0.2">
      <c r="A1805" s="93" t="s">
        <v>782</v>
      </c>
      <c r="B1805" s="88" t="s">
        <v>3456</v>
      </c>
      <c r="C1805" s="129"/>
      <c r="D1805" s="88" t="s">
        <v>2800</v>
      </c>
      <c r="E1805" s="67">
        <v>47.39</v>
      </c>
      <c r="F1805" s="67">
        <v>47.39</v>
      </c>
      <c r="G1805" s="70">
        <v>351</v>
      </c>
      <c r="I1805" s="70">
        <f t="shared" si="37"/>
        <v>351</v>
      </c>
    </row>
    <row r="1806" spans="1:9" x14ac:dyDescent="0.2">
      <c r="A1806" s="86" t="s">
        <v>779</v>
      </c>
      <c r="B1806" s="87" t="s">
        <v>3457</v>
      </c>
      <c r="C1806" s="119" t="s">
        <v>3458</v>
      </c>
      <c r="D1806" s="87" t="s">
        <v>2004</v>
      </c>
      <c r="E1806" s="67"/>
      <c r="F1806" s="67"/>
      <c r="I1806" s="70">
        <f t="shared" si="37"/>
        <v>0</v>
      </c>
    </row>
    <row r="1807" spans="1:9" x14ac:dyDescent="0.2">
      <c r="A1807" s="93" t="s">
        <v>782</v>
      </c>
      <c r="B1807" s="88" t="s">
        <v>3459</v>
      </c>
      <c r="C1807" s="88"/>
      <c r="D1807" s="88" t="s">
        <v>474</v>
      </c>
      <c r="E1807" s="67">
        <v>27.74</v>
      </c>
      <c r="F1807" s="67">
        <v>26.43</v>
      </c>
      <c r="G1807" s="70">
        <v>195.75</v>
      </c>
      <c r="I1807" s="70">
        <f t="shared" si="37"/>
        <v>195.75</v>
      </c>
    </row>
    <row r="1808" spans="1:9" x14ac:dyDescent="0.2">
      <c r="A1808" s="86" t="s">
        <v>779</v>
      </c>
      <c r="B1808" s="87" t="s">
        <v>3460</v>
      </c>
      <c r="C1808" s="87"/>
      <c r="D1808" s="87" t="s">
        <v>474</v>
      </c>
      <c r="E1808" s="67"/>
      <c r="F1808" s="67"/>
      <c r="I1808" s="70">
        <f t="shared" si="37"/>
        <v>0</v>
      </c>
    </row>
    <row r="1809" spans="1:9" x14ac:dyDescent="0.2">
      <c r="A1809" s="109" t="s">
        <v>785</v>
      </c>
      <c r="B1809" s="88" t="s">
        <v>3461</v>
      </c>
      <c r="C1809" s="88"/>
      <c r="D1809" s="88" t="s">
        <v>3462</v>
      </c>
      <c r="E1809" s="67">
        <v>0</v>
      </c>
      <c r="F1809" s="67">
        <v>0</v>
      </c>
      <c r="G1809" s="70">
        <v>0</v>
      </c>
      <c r="I1809" s="70">
        <f t="shared" si="37"/>
        <v>0</v>
      </c>
    </row>
    <row r="1810" spans="1:9" x14ac:dyDescent="0.2">
      <c r="A1810" s="109" t="s">
        <v>785</v>
      </c>
      <c r="B1810" s="88" t="s">
        <v>3463</v>
      </c>
      <c r="C1810" s="88"/>
      <c r="D1810" s="88" t="s">
        <v>1263</v>
      </c>
      <c r="E1810" s="67">
        <v>76.55</v>
      </c>
      <c r="F1810" s="67">
        <v>76.55</v>
      </c>
      <c r="G1810" s="70">
        <v>567</v>
      </c>
      <c r="I1810" s="70">
        <f t="shared" si="37"/>
        <v>567</v>
      </c>
    </row>
    <row r="1811" spans="1:9" x14ac:dyDescent="0.2">
      <c r="A1811" s="92" t="s">
        <v>779</v>
      </c>
      <c r="B1811" s="87" t="s">
        <v>3464</v>
      </c>
      <c r="C1811" s="87"/>
      <c r="D1811" s="87" t="s">
        <v>1263</v>
      </c>
      <c r="E1811" s="67"/>
      <c r="F1811" s="67"/>
      <c r="I1811" s="70">
        <f t="shared" si="37"/>
        <v>0</v>
      </c>
    </row>
    <row r="1812" spans="1:9" x14ac:dyDescent="0.2">
      <c r="A1812" s="109" t="s">
        <v>785</v>
      </c>
      <c r="B1812" s="88" t="s">
        <v>3465</v>
      </c>
      <c r="C1812" s="88"/>
      <c r="D1812" s="88" t="s">
        <v>1263</v>
      </c>
      <c r="E1812" s="67">
        <v>542.19000000000005</v>
      </c>
      <c r="F1812" s="67">
        <v>542.19000000000005</v>
      </c>
      <c r="G1812" s="70">
        <v>4016.25</v>
      </c>
      <c r="I1812" s="70">
        <f t="shared" si="37"/>
        <v>4016.25</v>
      </c>
    </row>
    <row r="1813" spans="1:9" x14ac:dyDescent="0.2">
      <c r="A1813" s="109" t="s">
        <v>785</v>
      </c>
      <c r="B1813" s="88" t="s">
        <v>3466</v>
      </c>
      <c r="C1813" s="88" t="s">
        <v>3467</v>
      </c>
      <c r="D1813" s="88" t="s">
        <v>1449</v>
      </c>
      <c r="E1813" s="67">
        <v>0</v>
      </c>
      <c r="F1813" s="67">
        <v>0</v>
      </c>
      <c r="G1813" s="70">
        <v>0</v>
      </c>
      <c r="I1813" s="70">
        <f t="shared" si="37"/>
        <v>0</v>
      </c>
    </row>
    <row r="1814" spans="1:9" x14ac:dyDescent="0.2">
      <c r="A1814" s="92" t="s">
        <v>779</v>
      </c>
      <c r="B1814" s="87" t="s">
        <v>3468</v>
      </c>
      <c r="C1814" s="87"/>
      <c r="D1814" s="87" t="s">
        <v>3469</v>
      </c>
      <c r="E1814" s="67"/>
      <c r="F1814" s="67"/>
      <c r="I1814" s="70">
        <f t="shared" si="37"/>
        <v>0</v>
      </c>
    </row>
    <row r="1815" spans="1:9" x14ac:dyDescent="0.2">
      <c r="A1815" s="109" t="s">
        <v>785</v>
      </c>
      <c r="B1815" s="88" t="s">
        <v>3470</v>
      </c>
      <c r="C1815" s="88"/>
      <c r="D1815" s="88" t="s">
        <v>3471</v>
      </c>
      <c r="E1815" s="67">
        <v>0</v>
      </c>
      <c r="F1815" s="67">
        <v>0</v>
      </c>
      <c r="G1815" s="70">
        <v>0</v>
      </c>
      <c r="I1815" s="70">
        <f t="shared" si="37"/>
        <v>0</v>
      </c>
    </row>
    <row r="1816" spans="1:9" x14ac:dyDescent="0.2">
      <c r="A1816" s="92" t="s">
        <v>779</v>
      </c>
      <c r="B1816" s="87" t="s">
        <v>3472</v>
      </c>
      <c r="C1816" s="87"/>
      <c r="D1816" s="87" t="s">
        <v>3473</v>
      </c>
      <c r="E1816" s="67"/>
      <c r="F1816" s="67"/>
      <c r="I1816" s="70">
        <f t="shared" si="37"/>
        <v>0</v>
      </c>
    </row>
    <row r="1817" spans="1:9" x14ac:dyDescent="0.2">
      <c r="A1817" s="92" t="s">
        <v>779</v>
      </c>
      <c r="B1817" s="87" t="s">
        <v>3474</v>
      </c>
      <c r="C1817" s="87"/>
      <c r="D1817" s="87" t="s">
        <v>1263</v>
      </c>
      <c r="E1817" s="67"/>
      <c r="F1817" s="67"/>
      <c r="I1817" s="70">
        <f t="shared" si="37"/>
        <v>0</v>
      </c>
    </row>
    <row r="1818" spans="1:9" x14ac:dyDescent="0.2">
      <c r="A1818" s="109" t="s">
        <v>785</v>
      </c>
      <c r="B1818" s="88" t="s">
        <v>3475</v>
      </c>
      <c r="C1818" s="88"/>
      <c r="D1818" s="88" t="s">
        <v>931</v>
      </c>
      <c r="E1818" s="67">
        <v>0</v>
      </c>
      <c r="F1818" s="67">
        <v>0</v>
      </c>
      <c r="G1818" s="70">
        <v>0</v>
      </c>
      <c r="I1818" s="70">
        <f t="shared" si="37"/>
        <v>0</v>
      </c>
    </row>
    <row r="1819" spans="1:9" x14ac:dyDescent="0.2">
      <c r="A1819" s="92" t="s">
        <v>779</v>
      </c>
      <c r="B1819" s="87" t="s">
        <v>3476</v>
      </c>
      <c r="C1819" s="87"/>
      <c r="D1819" s="87" t="s">
        <v>791</v>
      </c>
      <c r="E1819" s="67"/>
      <c r="F1819" s="67"/>
      <c r="I1819" s="70">
        <f t="shared" si="37"/>
        <v>0</v>
      </c>
    </row>
    <row r="1820" spans="1:9" x14ac:dyDescent="0.2">
      <c r="A1820" s="109" t="s">
        <v>785</v>
      </c>
      <c r="B1820" s="88" t="s">
        <v>3477</v>
      </c>
      <c r="C1820" s="88"/>
      <c r="D1820" s="88" t="s">
        <v>2518</v>
      </c>
      <c r="E1820" s="67">
        <v>0</v>
      </c>
      <c r="F1820" s="67">
        <v>0</v>
      </c>
      <c r="G1820" s="70">
        <v>0</v>
      </c>
      <c r="I1820" s="70">
        <f t="shared" si="37"/>
        <v>0</v>
      </c>
    </row>
    <row r="1821" spans="1:9" x14ac:dyDescent="0.2">
      <c r="A1821" s="86" t="s">
        <v>779</v>
      </c>
      <c r="B1821" s="128" t="s">
        <v>3478</v>
      </c>
      <c r="C1821" s="128"/>
      <c r="D1821" s="128" t="s">
        <v>2518</v>
      </c>
      <c r="E1821" s="67"/>
      <c r="F1821" s="67"/>
      <c r="I1821" s="70">
        <f t="shared" si="37"/>
        <v>0</v>
      </c>
    </row>
    <row r="1822" spans="1:9" x14ac:dyDescent="0.2">
      <c r="A1822" s="105" t="s">
        <v>1766</v>
      </c>
      <c r="B1822" s="106" t="s">
        <v>3479</v>
      </c>
      <c r="C1822" s="80" t="s">
        <v>3480</v>
      </c>
      <c r="D1822" s="88" t="s">
        <v>1035</v>
      </c>
      <c r="E1822" s="67">
        <v>0</v>
      </c>
      <c r="F1822" s="67">
        <v>0</v>
      </c>
      <c r="G1822" s="70">
        <v>0</v>
      </c>
      <c r="I1822" s="70">
        <f t="shared" si="37"/>
        <v>0</v>
      </c>
    </row>
    <row r="1823" spans="1:9" x14ac:dyDescent="0.2">
      <c r="A1823" s="79" t="s">
        <v>782</v>
      </c>
      <c r="B1823" s="85" t="s">
        <v>650</v>
      </c>
      <c r="C1823" s="80"/>
      <c r="D1823" s="88" t="s">
        <v>651</v>
      </c>
      <c r="E1823" s="67">
        <v>136.88999999999999</v>
      </c>
      <c r="F1823" s="67">
        <v>136.88999999999999</v>
      </c>
      <c r="G1823" s="70">
        <v>1014</v>
      </c>
      <c r="I1823" s="70">
        <f t="shared" si="37"/>
        <v>1014</v>
      </c>
    </row>
    <row r="1824" spans="1:9" x14ac:dyDescent="0.2">
      <c r="A1824" s="63" t="s">
        <v>782</v>
      </c>
      <c r="B1824" s="65" t="s">
        <v>3481</v>
      </c>
      <c r="D1824" s="125" t="s">
        <v>1885</v>
      </c>
      <c r="E1824" s="67">
        <v>50.17</v>
      </c>
      <c r="F1824" s="67">
        <v>50.17</v>
      </c>
      <c r="G1824" s="70">
        <v>371.61</v>
      </c>
      <c r="I1824" s="70">
        <f t="shared" si="37"/>
        <v>371.61</v>
      </c>
    </row>
    <row r="1825" spans="1:9" x14ac:dyDescent="0.2">
      <c r="A1825" s="79" t="s">
        <v>782</v>
      </c>
      <c r="B1825" s="80" t="s">
        <v>3482</v>
      </c>
      <c r="C1825" s="80"/>
      <c r="D1825" s="88" t="s">
        <v>1979</v>
      </c>
      <c r="E1825" s="67">
        <v>0</v>
      </c>
      <c r="F1825" s="67">
        <v>0</v>
      </c>
      <c r="G1825" s="70">
        <v>0</v>
      </c>
      <c r="I1825" s="70">
        <f t="shared" si="37"/>
        <v>0</v>
      </c>
    </row>
    <row r="1826" spans="1:9" x14ac:dyDescent="0.2">
      <c r="A1826" s="79" t="s">
        <v>782</v>
      </c>
      <c r="B1826" s="80" t="s">
        <v>3483</v>
      </c>
      <c r="C1826" s="80"/>
      <c r="D1826" s="88" t="s">
        <v>1979</v>
      </c>
      <c r="E1826" s="67"/>
      <c r="F1826" s="67"/>
      <c r="I1826" s="70">
        <f t="shared" si="37"/>
        <v>0</v>
      </c>
    </row>
    <row r="1827" spans="1:9" x14ac:dyDescent="0.2">
      <c r="A1827" s="90" t="s">
        <v>785</v>
      </c>
      <c r="B1827" s="91" t="s">
        <v>3484</v>
      </c>
      <c r="C1827" s="89" t="s">
        <v>3485</v>
      </c>
      <c r="D1827" s="89" t="s">
        <v>3486</v>
      </c>
      <c r="E1827" s="67">
        <v>0</v>
      </c>
      <c r="F1827" s="67">
        <v>0</v>
      </c>
      <c r="G1827" s="70">
        <v>0</v>
      </c>
      <c r="I1827" s="70">
        <f t="shared" si="37"/>
        <v>0</v>
      </c>
    </row>
    <row r="1828" spans="1:9" x14ac:dyDescent="0.2">
      <c r="A1828" s="64" t="s">
        <v>779</v>
      </c>
      <c r="B1828" s="77" t="s">
        <v>3487</v>
      </c>
      <c r="C1828" s="80" t="s">
        <v>3485</v>
      </c>
      <c r="D1828" s="87" t="s">
        <v>3486</v>
      </c>
      <c r="E1828" s="67"/>
      <c r="F1828" s="67"/>
      <c r="I1828" s="70">
        <f t="shared" si="37"/>
        <v>0</v>
      </c>
    </row>
    <row r="1829" spans="1:9" x14ac:dyDescent="0.2">
      <c r="A1829" s="79" t="s">
        <v>785</v>
      </c>
      <c r="B1829" s="80" t="s">
        <v>3488</v>
      </c>
      <c r="C1829" s="80"/>
      <c r="D1829" s="88" t="s">
        <v>3489</v>
      </c>
      <c r="E1829" s="67">
        <v>7.29</v>
      </c>
      <c r="F1829" s="67">
        <v>7.29</v>
      </c>
      <c r="G1829" s="70">
        <v>54</v>
      </c>
      <c r="I1829" s="70">
        <f t="shared" si="37"/>
        <v>54</v>
      </c>
    </row>
    <row r="1830" spans="1:9" x14ac:dyDescent="0.2">
      <c r="A1830" s="79" t="s">
        <v>785</v>
      </c>
      <c r="B1830" s="80" t="s">
        <v>3490</v>
      </c>
      <c r="C1830" s="80" t="s">
        <v>3491</v>
      </c>
      <c r="D1830" s="88" t="s">
        <v>3492</v>
      </c>
      <c r="E1830" s="67"/>
      <c r="F1830" s="67"/>
    </row>
    <row r="1831" spans="1:9" x14ac:dyDescent="0.2">
      <c r="A1831" s="64" t="s">
        <v>779</v>
      </c>
      <c r="B1831" s="77" t="s">
        <v>3493</v>
      </c>
      <c r="C1831" s="80" t="s">
        <v>3494</v>
      </c>
      <c r="D1831" s="87" t="s">
        <v>2671</v>
      </c>
      <c r="E1831" s="67"/>
      <c r="F1831" s="67"/>
      <c r="I1831" s="70">
        <f t="shared" ref="I1831:I1881" si="38">SUM(G1831:H1831)</f>
        <v>0</v>
      </c>
    </row>
    <row r="1832" spans="1:9" x14ac:dyDescent="0.2">
      <c r="A1832" s="101" t="s">
        <v>785</v>
      </c>
      <c r="B1832" s="125" t="s">
        <v>3495</v>
      </c>
      <c r="C1832" s="125"/>
      <c r="D1832" s="125" t="s">
        <v>817</v>
      </c>
      <c r="E1832" s="67">
        <v>0</v>
      </c>
      <c r="F1832" s="67">
        <v>0</v>
      </c>
      <c r="G1832" s="70">
        <v>0</v>
      </c>
      <c r="I1832" s="70">
        <f t="shared" si="38"/>
        <v>0</v>
      </c>
    </row>
    <row r="1833" spans="1:9" x14ac:dyDescent="0.2">
      <c r="A1833" s="86" t="s">
        <v>779</v>
      </c>
      <c r="B1833" s="87" t="s">
        <v>3496</v>
      </c>
      <c r="C1833" s="87"/>
      <c r="D1833" s="87" t="s">
        <v>817</v>
      </c>
      <c r="E1833" s="67"/>
      <c r="F1833" s="67"/>
      <c r="I1833" s="70">
        <f t="shared" si="38"/>
        <v>0</v>
      </c>
    </row>
    <row r="1834" spans="1:9" x14ac:dyDescent="0.2">
      <c r="A1834" s="92" t="s">
        <v>779</v>
      </c>
      <c r="B1834" s="87" t="s">
        <v>3497</v>
      </c>
      <c r="C1834" s="88" t="s">
        <v>3498</v>
      </c>
      <c r="D1834" s="87" t="s">
        <v>3499</v>
      </c>
      <c r="E1834" s="67"/>
      <c r="F1834" s="67"/>
      <c r="I1834" s="70">
        <f t="shared" si="38"/>
        <v>0</v>
      </c>
    </row>
    <row r="1835" spans="1:9" x14ac:dyDescent="0.2">
      <c r="A1835" s="109" t="s">
        <v>785</v>
      </c>
      <c r="B1835" s="88" t="s">
        <v>3500</v>
      </c>
      <c r="C1835" s="88"/>
      <c r="D1835" s="88" t="s">
        <v>1308</v>
      </c>
      <c r="E1835" s="67">
        <v>0</v>
      </c>
      <c r="F1835" s="67">
        <v>0</v>
      </c>
      <c r="G1835" s="70">
        <v>0</v>
      </c>
      <c r="I1835" s="70">
        <f t="shared" si="38"/>
        <v>0</v>
      </c>
    </row>
    <row r="1836" spans="1:9" x14ac:dyDescent="0.2">
      <c r="A1836" s="92" t="s">
        <v>779</v>
      </c>
      <c r="B1836" s="87" t="s">
        <v>3501</v>
      </c>
      <c r="C1836" s="87"/>
      <c r="D1836" s="87" t="s">
        <v>1449</v>
      </c>
      <c r="E1836" s="67"/>
      <c r="F1836" s="67"/>
      <c r="I1836" s="70">
        <f t="shared" si="38"/>
        <v>0</v>
      </c>
    </row>
    <row r="1837" spans="1:9" x14ac:dyDescent="0.2">
      <c r="A1837" s="101" t="s">
        <v>785</v>
      </c>
      <c r="B1837" s="125" t="s">
        <v>3502</v>
      </c>
      <c r="C1837" s="125"/>
      <c r="D1837" s="125" t="s">
        <v>2911</v>
      </c>
      <c r="E1837" s="67">
        <v>68.040000000000006</v>
      </c>
      <c r="F1837" s="67">
        <v>68.040000000000006</v>
      </c>
      <c r="G1837" s="70">
        <v>504</v>
      </c>
      <c r="I1837" s="70">
        <f t="shared" si="38"/>
        <v>504</v>
      </c>
    </row>
    <row r="1838" spans="1:9" x14ac:dyDescent="0.2">
      <c r="A1838" s="86" t="s">
        <v>779</v>
      </c>
      <c r="B1838" s="87" t="s">
        <v>3503</v>
      </c>
      <c r="C1838" s="128"/>
      <c r="D1838" s="87" t="s">
        <v>2911</v>
      </c>
      <c r="E1838" s="67">
        <v>5.44</v>
      </c>
      <c r="F1838" s="67">
        <v>5.43</v>
      </c>
      <c r="G1838" s="70">
        <v>40.25</v>
      </c>
      <c r="I1838" s="70">
        <f t="shared" si="38"/>
        <v>40.25</v>
      </c>
    </row>
    <row r="1839" spans="1:9" x14ac:dyDescent="0.2">
      <c r="A1839" s="93" t="s">
        <v>785</v>
      </c>
      <c r="B1839" s="88" t="s">
        <v>3504</v>
      </c>
      <c r="C1839" s="129"/>
      <c r="D1839" s="88" t="s">
        <v>3143</v>
      </c>
      <c r="E1839" s="67"/>
      <c r="F1839" s="67"/>
      <c r="I1839" s="70">
        <f t="shared" si="38"/>
        <v>0</v>
      </c>
    </row>
    <row r="1840" spans="1:9" x14ac:dyDescent="0.2">
      <c r="A1840" s="93" t="s">
        <v>782</v>
      </c>
      <c r="B1840" s="88" t="s">
        <v>3505</v>
      </c>
      <c r="C1840" s="129"/>
      <c r="D1840" s="88" t="s">
        <v>1048</v>
      </c>
      <c r="E1840" s="67">
        <v>35.78</v>
      </c>
      <c r="F1840" s="67">
        <v>35.78</v>
      </c>
      <c r="G1840" s="70">
        <v>265.05</v>
      </c>
      <c r="I1840" s="70">
        <f t="shared" si="38"/>
        <v>265.05</v>
      </c>
    </row>
    <row r="1841" spans="1:9" x14ac:dyDescent="0.2">
      <c r="A1841" s="107" t="s">
        <v>779</v>
      </c>
      <c r="B1841" s="108" t="s">
        <v>3506</v>
      </c>
      <c r="C1841" s="87"/>
      <c r="D1841" s="87" t="s">
        <v>1104</v>
      </c>
      <c r="E1841" s="67"/>
      <c r="F1841" s="67"/>
      <c r="I1841" s="70">
        <f t="shared" si="38"/>
        <v>0</v>
      </c>
    </row>
    <row r="1842" spans="1:9" x14ac:dyDescent="0.2">
      <c r="A1842" s="93" t="s">
        <v>785</v>
      </c>
      <c r="B1842" s="88" t="s">
        <v>3507</v>
      </c>
      <c r="C1842" s="88"/>
      <c r="D1842" s="88" t="s">
        <v>3508</v>
      </c>
      <c r="E1842" s="67">
        <v>68.040000000000006</v>
      </c>
      <c r="F1842" s="67">
        <v>68.040000000000006</v>
      </c>
      <c r="G1842" s="70">
        <v>504</v>
      </c>
      <c r="I1842" s="70">
        <f t="shared" si="38"/>
        <v>504</v>
      </c>
    </row>
    <row r="1843" spans="1:9" x14ac:dyDescent="0.2">
      <c r="A1843" s="96" t="s">
        <v>785</v>
      </c>
      <c r="B1843" s="97" t="s">
        <v>3509</v>
      </c>
      <c r="C1843" s="88"/>
      <c r="D1843" s="88" t="s">
        <v>3471</v>
      </c>
      <c r="E1843" s="67"/>
      <c r="F1843" s="67"/>
      <c r="I1843" s="70">
        <f t="shared" si="38"/>
        <v>0</v>
      </c>
    </row>
    <row r="1844" spans="1:9" x14ac:dyDescent="0.2">
      <c r="A1844" s="63" t="s">
        <v>785</v>
      </c>
      <c r="B1844" s="65" t="s">
        <v>3510</v>
      </c>
      <c r="D1844" s="125" t="s">
        <v>258</v>
      </c>
      <c r="E1844" s="67">
        <v>326.83999999999997</v>
      </c>
      <c r="F1844" s="67">
        <v>326.83999999999997</v>
      </c>
      <c r="G1844" s="70">
        <v>2421</v>
      </c>
      <c r="I1844" s="70">
        <f t="shared" si="38"/>
        <v>2421</v>
      </c>
    </row>
    <row r="1845" spans="1:9" x14ac:dyDescent="0.2">
      <c r="A1845" s="64" t="s">
        <v>779</v>
      </c>
      <c r="B1845" s="87" t="s">
        <v>3511</v>
      </c>
      <c r="D1845" s="87" t="s">
        <v>258</v>
      </c>
      <c r="E1845" s="67"/>
      <c r="F1845" s="67"/>
      <c r="I1845" s="70">
        <f t="shared" si="38"/>
        <v>0</v>
      </c>
    </row>
    <row r="1846" spans="1:9" x14ac:dyDescent="0.2">
      <c r="A1846" s="79" t="s">
        <v>785</v>
      </c>
      <c r="B1846" s="88" t="s">
        <v>3512</v>
      </c>
      <c r="C1846" s="81" t="s">
        <v>3513</v>
      </c>
      <c r="D1846" s="88" t="s">
        <v>1263</v>
      </c>
      <c r="E1846" s="67">
        <v>19950.29</v>
      </c>
      <c r="F1846" s="67">
        <v>19950.29</v>
      </c>
      <c r="G1846" s="70">
        <v>147779.95000000001</v>
      </c>
      <c r="I1846" s="70">
        <f t="shared" si="38"/>
        <v>147779.95000000001</v>
      </c>
    </row>
    <row r="1847" spans="1:9" x14ac:dyDescent="0.2">
      <c r="A1847" s="64" t="s">
        <v>779</v>
      </c>
      <c r="B1847" s="87" t="s">
        <v>3512</v>
      </c>
      <c r="C1847" s="79" t="s">
        <v>3513</v>
      </c>
      <c r="D1847" s="87" t="s">
        <v>1263</v>
      </c>
      <c r="E1847" s="67"/>
      <c r="F1847" s="67"/>
      <c r="I1847" s="70">
        <f t="shared" si="38"/>
        <v>0</v>
      </c>
    </row>
    <row r="1848" spans="1:9" x14ac:dyDescent="0.2">
      <c r="A1848" s="79" t="s">
        <v>782</v>
      </c>
      <c r="B1848" s="88" t="s">
        <v>3514</v>
      </c>
      <c r="C1848" s="81"/>
      <c r="D1848" s="88" t="s">
        <v>3515</v>
      </c>
      <c r="E1848" s="67"/>
      <c r="F1848" s="67"/>
      <c r="I1848" s="70">
        <f t="shared" si="38"/>
        <v>0</v>
      </c>
    </row>
    <row r="1849" spans="1:9" x14ac:dyDescent="0.2">
      <c r="A1849" s="79" t="s">
        <v>785</v>
      </c>
      <c r="B1849" s="88" t="s">
        <v>3516</v>
      </c>
      <c r="C1849" s="81"/>
      <c r="D1849" s="88" t="s">
        <v>1263</v>
      </c>
      <c r="E1849" s="67">
        <v>100.85</v>
      </c>
      <c r="F1849" s="67">
        <v>100.85</v>
      </c>
      <c r="G1849" s="70">
        <v>747</v>
      </c>
      <c r="I1849" s="70">
        <f t="shared" si="38"/>
        <v>747</v>
      </c>
    </row>
    <row r="1850" spans="1:9" x14ac:dyDescent="0.2">
      <c r="A1850" s="64" t="s">
        <v>779</v>
      </c>
      <c r="B1850" s="78" t="s">
        <v>3517</v>
      </c>
      <c r="C1850" s="78"/>
      <c r="D1850" s="128" t="s">
        <v>1263</v>
      </c>
      <c r="E1850" s="67"/>
      <c r="F1850" s="67"/>
      <c r="I1850" s="70">
        <f t="shared" si="38"/>
        <v>0</v>
      </c>
    </row>
    <row r="1851" spans="1:9" x14ac:dyDescent="0.2">
      <c r="A1851" s="79" t="s">
        <v>785</v>
      </c>
      <c r="B1851" s="81" t="s">
        <v>3518</v>
      </c>
      <c r="C1851" s="81"/>
      <c r="D1851" s="129" t="s">
        <v>1825</v>
      </c>
      <c r="E1851" s="67">
        <v>23.69</v>
      </c>
      <c r="F1851" s="67">
        <v>25.74</v>
      </c>
      <c r="G1851" s="70">
        <v>144</v>
      </c>
      <c r="H1851" s="70">
        <v>31.5</v>
      </c>
      <c r="I1851" s="70">
        <f t="shared" si="38"/>
        <v>175.5</v>
      </c>
    </row>
    <row r="1852" spans="1:9" x14ac:dyDescent="0.2">
      <c r="A1852" s="64" t="s">
        <v>779</v>
      </c>
      <c r="B1852" s="78" t="s">
        <v>3519</v>
      </c>
      <c r="C1852" s="78"/>
      <c r="D1852" s="128" t="s">
        <v>1825</v>
      </c>
      <c r="E1852" s="67"/>
      <c r="F1852" s="67"/>
      <c r="I1852" s="70">
        <f t="shared" si="38"/>
        <v>0</v>
      </c>
    </row>
    <row r="1853" spans="1:9" x14ac:dyDescent="0.2">
      <c r="A1853" s="63" t="s">
        <v>782</v>
      </c>
      <c r="B1853" s="65" t="s">
        <v>3520</v>
      </c>
      <c r="C1853" s="65" t="s">
        <v>3521</v>
      </c>
      <c r="D1853" s="65" t="s">
        <v>3522</v>
      </c>
      <c r="E1853" s="67">
        <v>184.65</v>
      </c>
      <c r="F1853" s="67">
        <v>184.65</v>
      </c>
      <c r="G1853" s="70">
        <v>1367.78</v>
      </c>
      <c r="I1853" s="70">
        <f t="shared" si="38"/>
        <v>1367.78</v>
      </c>
    </row>
    <row r="1854" spans="1:9" x14ac:dyDescent="0.2">
      <c r="A1854" s="64" t="s">
        <v>779</v>
      </c>
      <c r="B1854" s="77" t="s">
        <v>3523</v>
      </c>
      <c r="C1854" s="78"/>
      <c r="D1854" s="77" t="s">
        <v>258</v>
      </c>
      <c r="E1854" s="67"/>
      <c r="F1854" s="67"/>
      <c r="I1854" s="70">
        <f t="shared" si="38"/>
        <v>0</v>
      </c>
    </row>
    <row r="1855" spans="1:9" x14ac:dyDescent="0.2">
      <c r="A1855" s="63" t="s">
        <v>785</v>
      </c>
      <c r="B1855" s="65" t="s">
        <v>3524</v>
      </c>
      <c r="C1855" s="81" t="s">
        <v>3525</v>
      </c>
      <c r="D1855" s="65" t="s">
        <v>1263</v>
      </c>
      <c r="E1855" s="67">
        <v>231.8</v>
      </c>
      <c r="F1855" s="67">
        <v>231.8</v>
      </c>
      <c r="G1855" s="70">
        <v>1717</v>
      </c>
      <c r="I1855" s="70">
        <f t="shared" si="38"/>
        <v>1717</v>
      </c>
    </row>
    <row r="1856" spans="1:9" x14ac:dyDescent="0.2">
      <c r="A1856" s="63" t="s">
        <v>785</v>
      </c>
      <c r="B1856" s="65" t="s">
        <v>3526</v>
      </c>
      <c r="C1856" s="81"/>
      <c r="D1856" s="65" t="s">
        <v>3527</v>
      </c>
      <c r="E1856" s="67">
        <v>0</v>
      </c>
      <c r="F1856" s="67">
        <v>0</v>
      </c>
      <c r="G1856" s="70">
        <v>0</v>
      </c>
      <c r="I1856" s="70">
        <f t="shared" si="38"/>
        <v>0</v>
      </c>
    </row>
    <row r="1857" spans="1:9" x14ac:dyDescent="0.2">
      <c r="A1857" s="63" t="s">
        <v>785</v>
      </c>
      <c r="B1857" s="65" t="s">
        <v>3528</v>
      </c>
      <c r="C1857" s="81"/>
      <c r="D1857" s="65" t="s">
        <v>3529</v>
      </c>
      <c r="E1857" s="67">
        <v>0</v>
      </c>
      <c r="F1857" s="67">
        <v>0</v>
      </c>
      <c r="G1857" s="70">
        <v>0</v>
      </c>
      <c r="I1857" s="70">
        <f t="shared" si="38"/>
        <v>0</v>
      </c>
    </row>
    <row r="1858" spans="1:9" x14ac:dyDescent="0.2">
      <c r="A1858" s="63" t="s">
        <v>785</v>
      </c>
      <c r="B1858" s="65" t="s">
        <v>3530</v>
      </c>
      <c r="C1858" s="81"/>
      <c r="D1858" s="65" t="s">
        <v>1263</v>
      </c>
      <c r="E1858" s="67">
        <v>0</v>
      </c>
      <c r="F1858" s="67">
        <v>0</v>
      </c>
      <c r="G1858" s="70">
        <v>0</v>
      </c>
      <c r="I1858" s="70">
        <f t="shared" si="38"/>
        <v>0</v>
      </c>
    </row>
    <row r="1859" spans="1:9" x14ac:dyDescent="0.2">
      <c r="A1859" s="63" t="s">
        <v>785</v>
      </c>
      <c r="B1859" s="65" t="s">
        <v>3531</v>
      </c>
      <c r="C1859" s="81"/>
      <c r="D1859" s="65" t="s">
        <v>1263</v>
      </c>
      <c r="E1859" s="67">
        <v>0</v>
      </c>
      <c r="F1859" s="67">
        <v>0</v>
      </c>
      <c r="G1859" s="70">
        <v>0</v>
      </c>
      <c r="I1859" s="70">
        <f t="shared" si="38"/>
        <v>0</v>
      </c>
    </row>
    <row r="1860" spans="1:9" x14ac:dyDescent="0.2">
      <c r="A1860" s="64" t="s">
        <v>779</v>
      </c>
      <c r="B1860" s="77" t="s">
        <v>3532</v>
      </c>
      <c r="C1860" s="80"/>
      <c r="D1860" s="77" t="s">
        <v>1263</v>
      </c>
      <c r="E1860" s="67">
        <v>0</v>
      </c>
      <c r="F1860" s="67">
        <v>0</v>
      </c>
      <c r="G1860" s="70">
        <v>0</v>
      </c>
      <c r="I1860" s="70">
        <f t="shared" si="38"/>
        <v>0</v>
      </c>
    </row>
    <row r="1861" spans="1:9" x14ac:dyDescent="0.2">
      <c r="A1861" s="64" t="s">
        <v>779</v>
      </c>
      <c r="B1861" s="77" t="s">
        <v>3533</v>
      </c>
      <c r="C1861" s="80"/>
      <c r="D1861" s="77" t="s">
        <v>824</v>
      </c>
      <c r="E1861" s="67"/>
      <c r="F1861" s="67"/>
      <c r="I1861" s="70">
        <f t="shared" si="38"/>
        <v>0</v>
      </c>
    </row>
    <row r="1862" spans="1:9" x14ac:dyDescent="0.2">
      <c r="A1862" s="79" t="s">
        <v>785</v>
      </c>
      <c r="B1862" s="80" t="s">
        <v>3534</v>
      </c>
      <c r="C1862" s="80"/>
      <c r="D1862" s="80" t="s">
        <v>1825</v>
      </c>
      <c r="E1862" s="67">
        <v>0</v>
      </c>
      <c r="F1862" s="67">
        <v>0</v>
      </c>
      <c r="G1862" s="70">
        <v>0</v>
      </c>
      <c r="I1862" s="70">
        <f t="shared" si="38"/>
        <v>0</v>
      </c>
    </row>
    <row r="1863" spans="1:9" x14ac:dyDescent="0.2">
      <c r="A1863" s="64" t="s">
        <v>779</v>
      </c>
      <c r="B1863" s="77" t="s">
        <v>3535</v>
      </c>
      <c r="C1863" s="80"/>
      <c r="D1863" s="77" t="s">
        <v>3102</v>
      </c>
      <c r="E1863" s="67"/>
      <c r="F1863" s="67"/>
      <c r="I1863" s="70">
        <f t="shared" si="38"/>
        <v>0</v>
      </c>
    </row>
    <row r="1864" spans="1:9" x14ac:dyDescent="0.2">
      <c r="A1864" s="103" t="s">
        <v>779</v>
      </c>
      <c r="B1864" s="104" t="s">
        <v>3536</v>
      </c>
      <c r="C1864" s="80" t="s">
        <v>3537</v>
      </c>
      <c r="D1864" s="77" t="s">
        <v>3538</v>
      </c>
      <c r="E1864" s="67"/>
      <c r="F1864" s="67"/>
      <c r="I1864" s="70">
        <f t="shared" si="38"/>
        <v>0</v>
      </c>
    </row>
    <row r="1865" spans="1:9" x14ac:dyDescent="0.2">
      <c r="A1865" s="64" t="s">
        <v>779</v>
      </c>
      <c r="B1865" s="77" t="s">
        <v>3539</v>
      </c>
      <c r="C1865" s="80"/>
      <c r="D1865" s="77" t="s">
        <v>3102</v>
      </c>
      <c r="E1865" s="67"/>
      <c r="F1865" s="67"/>
      <c r="I1865" s="70">
        <f t="shared" si="38"/>
        <v>0</v>
      </c>
    </row>
    <row r="1866" spans="1:9" x14ac:dyDescent="0.2">
      <c r="A1866" s="64" t="s">
        <v>779</v>
      </c>
      <c r="B1866" s="77" t="s">
        <v>3540</v>
      </c>
      <c r="C1866" s="80" t="s">
        <v>3541</v>
      </c>
      <c r="D1866" s="77" t="s">
        <v>1263</v>
      </c>
      <c r="E1866" s="67"/>
      <c r="F1866" s="67"/>
      <c r="I1866" s="70">
        <f t="shared" si="38"/>
        <v>0</v>
      </c>
    </row>
    <row r="1867" spans="1:9" x14ac:dyDescent="0.2">
      <c r="A1867" s="84" t="s">
        <v>785</v>
      </c>
      <c r="B1867" s="85" t="s">
        <v>3542</v>
      </c>
      <c r="C1867" s="80"/>
      <c r="D1867" s="80" t="s">
        <v>3543</v>
      </c>
      <c r="E1867" s="67">
        <v>0</v>
      </c>
      <c r="F1867" s="67">
        <v>0</v>
      </c>
      <c r="G1867" s="70">
        <v>0</v>
      </c>
      <c r="I1867" s="70">
        <f t="shared" si="38"/>
        <v>0</v>
      </c>
    </row>
    <row r="1868" spans="1:9" x14ac:dyDescent="0.2">
      <c r="A1868" s="64" t="s">
        <v>779</v>
      </c>
      <c r="B1868" s="77" t="s">
        <v>3544</v>
      </c>
      <c r="C1868" s="77"/>
      <c r="D1868" s="77" t="s">
        <v>3545</v>
      </c>
      <c r="E1868" s="67"/>
      <c r="F1868" s="67"/>
      <c r="I1868" s="70">
        <f t="shared" si="38"/>
        <v>0</v>
      </c>
    </row>
    <row r="1869" spans="1:9" x14ac:dyDescent="0.2">
      <c r="A1869" s="64" t="s">
        <v>779</v>
      </c>
      <c r="B1869" s="77" t="s">
        <v>3546</v>
      </c>
      <c r="C1869" s="77"/>
      <c r="D1869" s="77" t="s">
        <v>1263</v>
      </c>
      <c r="E1869" s="67"/>
      <c r="F1869" s="67"/>
      <c r="I1869" s="70">
        <f t="shared" si="38"/>
        <v>0</v>
      </c>
    </row>
    <row r="1870" spans="1:9" x14ac:dyDescent="0.2">
      <c r="A1870" s="63" t="s">
        <v>782</v>
      </c>
      <c r="B1870" s="65" t="s">
        <v>3547</v>
      </c>
      <c r="D1870" s="65" t="s">
        <v>3548</v>
      </c>
      <c r="E1870" s="67">
        <v>0.81</v>
      </c>
      <c r="F1870" s="67">
        <v>0.81</v>
      </c>
      <c r="G1870" s="70">
        <v>6</v>
      </c>
      <c r="I1870" s="70">
        <f t="shared" si="38"/>
        <v>6</v>
      </c>
    </row>
    <row r="1871" spans="1:9" x14ac:dyDescent="0.2">
      <c r="A1871" s="79" t="s">
        <v>785</v>
      </c>
      <c r="B1871" s="80" t="s">
        <v>3549</v>
      </c>
      <c r="C1871" s="81"/>
      <c r="D1871" s="80" t="s">
        <v>2616</v>
      </c>
      <c r="E1871" s="67">
        <v>0</v>
      </c>
      <c r="F1871" s="67">
        <v>0</v>
      </c>
      <c r="G1871" s="70">
        <v>0</v>
      </c>
      <c r="I1871" s="70">
        <f t="shared" si="38"/>
        <v>0</v>
      </c>
    </row>
    <row r="1872" spans="1:9" x14ac:dyDescent="0.2">
      <c r="A1872" s="64" t="s">
        <v>779</v>
      </c>
      <c r="B1872" s="78" t="s">
        <v>3550</v>
      </c>
      <c r="C1872" s="78"/>
      <c r="D1872" s="78" t="s">
        <v>2616</v>
      </c>
      <c r="E1872" s="67">
        <v>0</v>
      </c>
      <c r="F1872" s="67">
        <v>0</v>
      </c>
      <c r="G1872" s="70">
        <v>0</v>
      </c>
      <c r="I1872" s="70">
        <f t="shared" si="38"/>
        <v>0</v>
      </c>
    </row>
    <row r="1873" spans="1:9" x14ac:dyDescent="0.2">
      <c r="A1873" s="64" t="s">
        <v>779</v>
      </c>
      <c r="B1873" s="78" t="s">
        <v>3551</v>
      </c>
      <c r="C1873" s="78"/>
      <c r="D1873" s="78" t="s">
        <v>258</v>
      </c>
      <c r="E1873" s="67"/>
      <c r="F1873" s="67"/>
      <c r="I1873" s="70">
        <f t="shared" si="38"/>
        <v>0</v>
      </c>
    </row>
    <row r="1874" spans="1:9" x14ac:dyDescent="0.2">
      <c r="A1874" s="64" t="s">
        <v>779</v>
      </c>
      <c r="B1874" s="78" t="s">
        <v>3552</v>
      </c>
      <c r="C1874" s="81" t="s">
        <v>3553</v>
      </c>
      <c r="D1874" s="78" t="s">
        <v>3554</v>
      </c>
      <c r="E1874" s="67"/>
      <c r="F1874" s="67"/>
      <c r="I1874" s="70">
        <f t="shared" si="38"/>
        <v>0</v>
      </c>
    </row>
    <row r="1875" spans="1:9" x14ac:dyDescent="0.2">
      <c r="A1875" s="64" t="s">
        <v>779</v>
      </c>
      <c r="B1875" s="78" t="s">
        <v>3555</v>
      </c>
      <c r="C1875" s="78"/>
      <c r="D1875" s="78" t="s">
        <v>791</v>
      </c>
      <c r="E1875" s="67"/>
      <c r="F1875" s="67"/>
      <c r="I1875" s="70">
        <f t="shared" si="38"/>
        <v>0</v>
      </c>
    </row>
    <row r="1876" spans="1:9" x14ac:dyDescent="0.2">
      <c r="A1876" s="79" t="s">
        <v>785</v>
      </c>
      <c r="B1876" s="81" t="s">
        <v>3556</v>
      </c>
      <c r="C1876" s="81"/>
      <c r="D1876" s="81" t="s">
        <v>2187</v>
      </c>
      <c r="E1876" s="67">
        <v>0</v>
      </c>
      <c r="F1876" s="67">
        <v>0</v>
      </c>
      <c r="G1876" s="70">
        <v>0</v>
      </c>
      <c r="I1876" s="70">
        <f t="shared" si="38"/>
        <v>0</v>
      </c>
    </row>
    <row r="1877" spans="1:9" x14ac:dyDescent="0.2">
      <c r="A1877" s="64" t="s">
        <v>779</v>
      </c>
      <c r="B1877" s="78" t="s">
        <v>3557</v>
      </c>
      <c r="C1877" s="78"/>
      <c r="D1877" s="78" t="s">
        <v>877</v>
      </c>
      <c r="E1877" s="67"/>
      <c r="F1877" s="67"/>
      <c r="I1877" s="70">
        <f t="shared" si="38"/>
        <v>0</v>
      </c>
    </row>
    <row r="1878" spans="1:9" x14ac:dyDescent="0.2">
      <c r="A1878" s="64" t="s">
        <v>779</v>
      </c>
      <c r="B1878" s="77" t="s">
        <v>3558</v>
      </c>
      <c r="C1878" s="77"/>
      <c r="D1878" s="77" t="s">
        <v>2616</v>
      </c>
      <c r="E1878" s="67"/>
      <c r="F1878" s="67"/>
      <c r="I1878" s="70">
        <f t="shared" si="38"/>
        <v>0</v>
      </c>
    </row>
    <row r="1879" spans="1:9" x14ac:dyDescent="0.2">
      <c r="A1879" s="79" t="s">
        <v>782</v>
      </c>
      <c r="B1879" s="80" t="s">
        <v>3559</v>
      </c>
      <c r="C1879" s="80"/>
      <c r="D1879" s="80" t="s">
        <v>3450</v>
      </c>
      <c r="E1879" s="67">
        <v>658.56</v>
      </c>
      <c r="F1879" s="67">
        <v>658.57</v>
      </c>
      <c r="G1879" s="70">
        <v>4878.25</v>
      </c>
      <c r="I1879" s="70">
        <f t="shared" si="38"/>
        <v>4878.25</v>
      </c>
    </row>
    <row r="1880" spans="1:9" x14ac:dyDescent="0.2">
      <c r="A1880" s="105" t="s">
        <v>782</v>
      </c>
      <c r="B1880" s="106" t="s">
        <v>3560</v>
      </c>
      <c r="C1880" s="80"/>
      <c r="D1880" s="80" t="s">
        <v>515</v>
      </c>
      <c r="E1880" s="67"/>
      <c r="F1880" s="67"/>
      <c r="I1880" s="70">
        <f t="shared" si="38"/>
        <v>0</v>
      </c>
    </row>
    <row r="1881" spans="1:9" x14ac:dyDescent="0.2">
      <c r="A1881" s="103" t="s">
        <v>779</v>
      </c>
      <c r="B1881" s="104" t="s">
        <v>3561</v>
      </c>
      <c r="C1881" s="77"/>
      <c r="D1881" s="77" t="s">
        <v>515</v>
      </c>
      <c r="E1881" s="67"/>
      <c r="F1881" s="67"/>
      <c r="I1881" s="70">
        <f t="shared" si="38"/>
        <v>0</v>
      </c>
    </row>
    <row r="1882" spans="1:9" x14ac:dyDescent="0.2">
      <c r="A1882" s="82" t="s">
        <v>779</v>
      </c>
      <c r="B1882" s="83" t="s">
        <v>3562</v>
      </c>
      <c r="C1882" s="83"/>
      <c r="D1882" s="83" t="s">
        <v>3450</v>
      </c>
      <c r="E1882" s="67"/>
      <c r="F1882" s="67"/>
    </row>
    <row r="1883" spans="1:9" x14ac:dyDescent="0.2">
      <c r="A1883" s="101" t="s">
        <v>785</v>
      </c>
      <c r="B1883" s="125" t="s">
        <v>3563</v>
      </c>
      <c r="C1883" s="125"/>
      <c r="D1883" s="125" t="s">
        <v>3080</v>
      </c>
      <c r="E1883" s="67">
        <v>34.020000000000003</v>
      </c>
      <c r="F1883" s="67">
        <v>34.020000000000003</v>
      </c>
      <c r="G1883" s="70">
        <v>252</v>
      </c>
      <c r="I1883" s="70">
        <f t="shared" ref="I1883:I1946" si="39">SUM(G1883:H1883)</f>
        <v>252</v>
      </c>
    </row>
    <row r="1884" spans="1:9" x14ac:dyDescent="0.2">
      <c r="A1884" s="86" t="s">
        <v>779</v>
      </c>
      <c r="B1884" s="87" t="s">
        <v>3564</v>
      </c>
      <c r="C1884" s="87"/>
      <c r="D1884" s="87" t="s">
        <v>3080</v>
      </c>
      <c r="E1884" s="67"/>
      <c r="F1884" s="67"/>
      <c r="I1884" s="70">
        <f t="shared" si="39"/>
        <v>0</v>
      </c>
    </row>
    <row r="1885" spans="1:9" x14ac:dyDescent="0.2">
      <c r="A1885" s="86" t="s">
        <v>779</v>
      </c>
      <c r="B1885" s="87" t="s">
        <v>3565</v>
      </c>
      <c r="C1885" s="88" t="s">
        <v>3566</v>
      </c>
      <c r="D1885" s="87" t="s">
        <v>853</v>
      </c>
      <c r="E1885" s="67"/>
      <c r="F1885" s="67"/>
      <c r="I1885" s="70">
        <f t="shared" si="39"/>
        <v>0</v>
      </c>
    </row>
    <row r="1886" spans="1:9" x14ac:dyDescent="0.2">
      <c r="A1886" s="86" t="s">
        <v>779</v>
      </c>
      <c r="B1886" s="87" t="s">
        <v>3567</v>
      </c>
      <c r="C1886" s="87"/>
      <c r="D1886" s="87" t="s">
        <v>3568</v>
      </c>
      <c r="E1886" s="67"/>
      <c r="F1886" s="67"/>
      <c r="I1886" s="70">
        <f t="shared" si="39"/>
        <v>0</v>
      </c>
    </row>
    <row r="1887" spans="1:9" x14ac:dyDescent="0.2">
      <c r="A1887" s="93" t="s">
        <v>782</v>
      </c>
      <c r="B1887" s="88" t="s">
        <v>3569</v>
      </c>
      <c r="C1887" s="88"/>
      <c r="D1887" s="88" t="s">
        <v>3570</v>
      </c>
      <c r="E1887" s="67">
        <v>30.98</v>
      </c>
      <c r="F1887" s="67">
        <v>30.98</v>
      </c>
      <c r="G1887" s="70">
        <v>229.5</v>
      </c>
      <c r="I1887" s="70">
        <f t="shared" si="39"/>
        <v>229.5</v>
      </c>
    </row>
    <row r="1888" spans="1:9" x14ac:dyDescent="0.2">
      <c r="A1888" s="93" t="s">
        <v>782</v>
      </c>
      <c r="B1888" s="88" t="s">
        <v>3571</v>
      </c>
      <c r="C1888" s="88"/>
      <c r="D1888" s="88" t="s">
        <v>955</v>
      </c>
      <c r="E1888" s="67">
        <f>634.83-6.48</f>
        <v>628.35</v>
      </c>
      <c r="F1888" s="67">
        <f>634.84-6.48</f>
        <v>628.36</v>
      </c>
      <c r="G1888" s="70">
        <f>4702.5-47.97</f>
        <v>4654.53</v>
      </c>
      <c r="I1888" s="70">
        <f t="shared" si="39"/>
        <v>4654.53</v>
      </c>
    </row>
    <row r="1889" spans="1:9" x14ac:dyDescent="0.2">
      <c r="A1889" s="86" t="s">
        <v>779</v>
      </c>
      <c r="B1889" s="87" t="s">
        <v>3572</v>
      </c>
      <c r="C1889" s="87"/>
      <c r="D1889" s="87" t="s">
        <v>955</v>
      </c>
      <c r="E1889" s="67">
        <v>6.48</v>
      </c>
      <c r="F1889" s="67">
        <v>6.48</v>
      </c>
      <c r="G1889" s="70">
        <v>47.97</v>
      </c>
      <c r="I1889" s="70">
        <f t="shared" si="39"/>
        <v>47.97</v>
      </c>
    </row>
    <row r="1890" spans="1:9" x14ac:dyDescent="0.2">
      <c r="A1890" s="86" t="s">
        <v>779</v>
      </c>
      <c r="B1890" s="128" t="s">
        <v>3573</v>
      </c>
      <c r="C1890" s="128"/>
      <c r="D1890" s="128" t="s">
        <v>983</v>
      </c>
      <c r="E1890" s="67"/>
      <c r="F1890" s="67"/>
      <c r="I1890" s="70">
        <f t="shared" si="39"/>
        <v>0</v>
      </c>
    </row>
    <row r="1891" spans="1:9" x14ac:dyDescent="0.2">
      <c r="A1891" s="93" t="s">
        <v>785</v>
      </c>
      <c r="B1891" s="129" t="s">
        <v>3574</v>
      </c>
      <c r="C1891" s="129"/>
      <c r="D1891" s="129" t="s">
        <v>3575</v>
      </c>
      <c r="E1891" s="67">
        <v>16.82</v>
      </c>
      <c r="F1891" s="67">
        <v>16.82</v>
      </c>
      <c r="G1891" s="70">
        <v>124.56</v>
      </c>
      <c r="I1891" s="70">
        <f t="shared" si="39"/>
        <v>124.56</v>
      </c>
    </row>
    <row r="1892" spans="1:9" x14ac:dyDescent="0.2">
      <c r="A1892" s="101" t="s">
        <v>782</v>
      </c>
      <c r="B1892" s="125" t="s">
        <v>3576</v>
      </c>
      <c r="C1892" s="125"/>
      <c r="D1892" s="125" t="s">
        <v>3577</v>
      </c>
      <c r="E1892" s="67">
        <v>2336.89</v>
      </c>
      <c r="F1892" s="67">
        <v>2336.89</v>
      </c>
      <c r="G1892" s="70">
        <v>17310.330000000002</v>
      </c>
      <c r="I1892" s="70">
        <f t="shared" si="39"/>
        <v>17310.330000000002</v>
      </c>
    </row>
    <row r="1893" spans="1:9" x14ac:dyDescent="0.2">
      <c r="A1893" s="86" t="s">
        <v>779</v>
      </c>
      <c r="B1893" s="87" t="s">
        <v>3578</v>
      </c>
      <c r="C1893" s="128"/>
      <c r="D1893" s="87" t="s">
        <v>3577</v>
      </c>
      <c r="E1893" s="67">
        <v>0</v>
      </c>
      <c r="F1893" s="67">
        <v>0</v>
      </c>
      <c r="G1893" s="70">
        <v>0</v>
      </c>
      <c r="I1893" s="70">
        <f t="shared" si="39"/>
        <v>0</v>
      </c>
    </row>
    <row r="1894" spans="1:9" x14ac:dyDescent="0.2">
      <c r="A1894" s="63" t="s">
        <v>785</v>
      </c>
      <c r="B1894" s="65" t="s">
        <v>3579</v>
      </c>
      <c r="D1894" s="125" t="s">
        <v>3580</v>
      </c>
      <c r="E1894" s="67">
        <v>8130.95</v>
      </c>
      <c r="F1894" s="67">
        <v>8130.95</v>
      </c>
      <c r="G1894" s="70">
        <v>59295.94</v>
      </c>
      <c r="H1894" s="70">
        <v>630</v>
      </c>
      <c r="I1894" s="70">
        <f t="shared" si="39"/>
        <v>59925.94</v>
      </c>
    </row>
    <row r="1895" spans="1:9" x14ac:dyDescent="0.2">
      <c r="A1895" s="79" t="s">
        <v>782</v>
      </c>
      <c r="B1895" s="81" t="s">
        <v>3581</v>
      </c>
      <c r="D1895" s="127" t="s">
        <v>3582</v>
      </c>
      <c r="E1895" s="67">
        <v>82.49</v>
      </c>
      <c r="F1895" s="67">
        <v>82.44</v>
      </c>
      <c r="G1895" s="70">
        <v>610.69899999999996</v>
      </c>
      <c r="I1895" s="70">
        <f t="shared" si="39"/>
        <v>610.69899999999996</v>
      </c>
    </row>
    <row r="1896" spans="1:9" x14ac:dyDescent="0.2">
      <c r="A1896" s="64" t="s">
        <v>779</v>
      </c>
      <c r="B1896" s="77" t="s">
        <v>3583</v>
      </c>
      <c r="C1896" s="89"/>
      <c r="D1896" s="119" t="s">
        <v>817</v>
      </c>
      <c r="E1896" s="67"/>
      <c r="F1896" s="67"/>
      <c r="I1896" s="70">
        <f t="shared" si="39"/>
        <v>0</v>
      </c>
    </row>
    <row r="1897" spans="1:9" x14ac:dyDescent="0.2">
      <c r="A1897" s="63" t="s">
        <v>785</v>
      </c>
      <c r="B1897" s="65" t="s">
        <v>3584</v>
      </c>
      <c r="D1897" s="125" t="s">
        <v>3575</v>
      </c>
      <c r="E1897" s="67">
        <v>76.34</v>
      </c>
      <c r="F1897" s="67">
        <v>76.34</v>
      </c>
      <c r="G1897" s="70">
        <v>565.5</v>
      </c>
      <c r="I1897" s="70">
        <f t="shared" si="39"/>
        <v>565.5</v>
      </c>
    </row>
    <row r="1898" spans="1:9" x14ac:dyDescent="0.2">
      <c r="A1898" s="63" t="s">
        <v>785</v>
      </c>
      <c r="B1898" s="65" t="s">
        <v>3585</v>
      </c>
      <c r="D1898" s="125" t="s">
        <v>1922</v>
      </c>
      <c r="E1898" s="67">
        <v>1426.41</v>
      </c>
      <c r="F1898" s="67">
        <v>1426.41</v>
      </c>
      <c r="G1898" s="70">
        <v>10566</v>
      </c>
      <c r="I1898" s="70">
        <f t="shared" si="39"/>
        <v>10566</v>
      </c>
    </row>
    <row r="1899" spans="1:9" x14ac:dyDescent="0.2">
      <c r="A1899" s="63" t="s">
        <v>785</v>
      </c>
      <c r="B1899" s="65" t="s">
        <v>3586</v>
      </c>
      <c r="D1899" s="125" t="s">
        <v>944</v>
      </c>
      <c r="E1899" s="67">
        <v>0</v>
      </c>
      <c r="F1899" s="67">
        <v>0</v>
      </c>
      <c r="G1899" s="70">
        <v>0</v>
      </c>
      <c r="I1899" s="70">
        <f t="shared" si="39"/>
        <v>0</v>
      </c>
    </row>
    <row r="1900" spans="1:9" x14ac:dyDescent="0.2">
      <c r="A1900" s="90" t="s">
        <v>785</v>
      </c>
      <c r="B1900" s="123" t="s">
        <v>3587</v>
      </c>
      <c r="D1900" s="125" t="s">
        <v>799</v>
      </c>
      <c r="E1900" s="67">
        <v>130.88</v>
      </c>
      <c r="F1900" s="67">
        <v>92.28</v>
      </c>
      <c r="G1900" s="70">
        <v>683.52</v>
      </c>
      <c r="I1900" s="70">
        <f t="shared" si="39"/>
        <v>683.52</v>
      </c>
    </row>
    <row r="1901" spans="1:9" x14ac:dyDescent="0.2">
      <c r="A1901" s="64" t="s">
        <v>779</v>
      </c>
      <c r="B1901" s="77" t="s">
        <v>3588</v>
      </c>
      <c r="C1901" s="80"/>
      <c r="D1901" s="87" t="s">
        <v>791</v>
      </c>
      <c r="E1901" s="67"/>
      <c r="F1901" s="67"/>
      <c r="I1901" s="70">
        <f t="shared" si="39"/>
        <v>0</v>
      </c>
    </row>
    <row r="1902" spans="1:9" x14ac:dyDescent="0.2">
      <c r="A1902" s="63" t="s">
        <v>785</v>
      </c>
      <c r="B1902" s="65" t="s">
        <v>3589</v>
      </c>
      <c r="D1902" s="125" t="s">
        <v>3590</v>
      </c>
      <c r="E1902" s="67">
        <v>66.52</v>
      </c>
      <c r="F1902" s="67">
        <v>66.52</v>
      </c>
      <c r="G1902" s="70">
        <v>492.75</v>
      </c>
      <c r="I1902" s="70">
        <f t="shared" si="39"/>
        <v>492.75</v>
      </c>
    </row>
    <row r="1903" spans="1:9" x14ac:dyDescent="0.2">
      <c r="A1903" s="64" t="s">
        <v>779</v>
      </c>
      <c r="B1903" s="77" t="s">
        <v>3591</v>
      </c>
      <c r="C1903" s="77"/>
      <c r="D1903" s="87" t="s">
        <v>2166</v>
      </c>
      <c r="E1903" s="67">
        <v>0</v>
      </c>
      <c r="F1903" s="67">
        <v>0</v>
      </c>
      <c r="G1903" s="70">
        <v>0</v>
      </c>
      <c r="I1903" s="70">
        <f t="shared" si="39"/>
        <v>0</v>
      </c>
    </row>
    <row r="1904" spans="1:9" x14ac:dyDescent="0.2">
      <c r="A1904" s="63" t="s">
        <v>785</v>
      </c>
      <c r="B1904" s="65" t="s">
        <v>3592</v>
      </c>
      <c r="D1904" s="125" t="s">
        <v>1326</v>
      </c>
      <c r="E1904" s="67">
        <v>0</v>
      </c>
      <c r="F1904" s="67">
        <v>0</v>
      </c>
      <c r="G1904" s="70">
        <v>0</v>
      </c>
      <c r="I1904" s="70">
        <f t="shared" si="39"/>
        <v>0</v>
      </c>
    </row>
    <row r="1905" spans="1:9" x14ac:dyDescent="0.2">
      <c r="A1905" s="64" t="s">
        <v>779</v>
      </c>
      <c r="B1905" s="77" t="s">
        <v>3593</v>
      </c>
      <c r="C1905" s="77"/>
      <c r="D1905" s="87" t="s">
        <v>1326</v>
      </c>
      <c r="E1905" s="67"/>
      <c r="F1905" s="67"/>
      <c r="I1905" s="70">
        <f t="shared" si="39"/>
        <v>0</v>
      </c>
    </row>
    <row r="1906" spans="1:9" x14ac:dyDescent="0.2">
      <c r="A1906" s="79" t="s">
        <v>785</v>
      </c>
      <c r="B1906" s="80" t="s">
        <v>3594</v>
      </c>
      <c r="C1906" s="80"/>
      <c r="D1906" s="88" t="s">
        <v>1162</v>
      </c>
      <c r="E1906" s="67">
        <v>41.31</v>
      </c>
      <c r="F1906" s="67">
        <v>41.31</v>
      </c>
      <c r="G1906" s="70">
        <v>306</v>
      </c>
      <c r="I1906" s="70">
        <f t="shared" si="39"/>
        <v>306</v>
      </c>
    </row>
    <row r="1907" spans="1:9" x14ac:dyDescent="0.2">
      <c r="A1907" s="64" t="s">
        <v>779</v>
      </c>
      <c r="B1907" s="77" t="s">
        <v>3594</v>
      </c>
      <c r="C1907" s="77"/>
      <c r="D1907" s="87" t="s">
        <v>1162</v>
      </c>
      <c r="E1907" s="67"/>
      <c r="F1907" s="67"/>
      <c r="I1907" s="70">
        <f t="shared" si="39"/>
        <v>0</v>
      </c>
    </row>
    <row r="1908" spans="1:9" x14ac:dyDescent="0.2">
      <c r="A1908" s="84" t="s">
        <v>782</v>
      </c>
      <c r="B1908" s="85" t="s">
        <v>3595</v>
      </c>
      <c r="C1908" s="80"/>
      <c r="D1908" s="88" t="s">
        <v>1965</v>
      </c>
      <c r="E1908" s="67">
        <v>4765.6000000000004</v>
      </c>
      <c r="F1908" s="67">
        <v>4765.6099999999997</v>
      </c>
      <c r="G1908" s="70">
        <v>35300.76</v>
      </c>
      <c r="I1908" s="70">
        <f t="shared" si="39"/>
        <v>35300.76</v>
      </c>
    </row>
    <row r="1909" spans="1:9" x14ac:dyDescent="0.2">
      <c r="A1909" s="82" t="s">
        <v>779</v>
      </c>
      <c r="B1909" s="83" t="s">
        <v>3596</v>
      </c>
      <c r="C1909" s="77"/>
      <c r="D1909" s="87" t="s">
        <v>1965</v>
      </c>
      <c r="E1909" s="67"/>
      <c r="F1909" s="67"/>
      <c r="I1909" s="70">
        <f t="shared" si="39"/>
        <v>0</v>
      </c>
    </row>
    <row r="1910" spans="1:9" x14ac:dyDescent="0.2">
      <c r="A1910" s="82" t="s">
        <v>779</v>
      </c>
      <c r="B1910" s="83" t="s">
        <v>3597</v>
      </c>
      <c r="C1910" s="77"/>
      <c r="D1910" s="87" t="s">
        <v>1825</v>
      </c>
      <c r="E1910" s="67"/>
      <c r="F1910" s="67"/>
      <c r="I1910" s="70">
        <f t="shared" si="39"/>
        <v>0</v>
      </c>
    </row>
    <row r="1911" spans="1:9" x14ac:dyDescent="0.2">
      <c r="A1911" s="82" t="s">
        <v>779</v>
      </c>
      <c r="B1911" s="83" t="s">
        <v>3598</v>
      </c>
      <c r="C1911" s="77"/>
      <c r="D1911" s="87" t="s">
        <v>3599</v>
      </c>
      <c r="E1911" s="67"/>
      <c r="F1911" s="67"/>
      <c r="I1911" s="70">
        <f t="shared" si="39"/>
        <v>0</v>
      </c>
    </row>
    <row r="1912" spans="1:9" x14ac:dyDescent="0.2">
      <c r="A1912" s="84" t="s">
        <v>785</v>
      </c>
      <c r="B1912" s="85" t="s">
        <v>3600</v>
      </c>
      <c r="C1912" s="80" t="s">
        <v>3601</v>
      </c>
      <c r="D1912" s="88" t="s">
        <v>1620</v>
      </c>
      <c r="E1912" s="67"/>
      <c r="F1912" s="67"/>
      <c r="I1912" s="70">
        <f t="shared" si="39"/>
        <v>0</v>
      </c>
    </row>
    <row r="1913" spans="1:9" x14ac:dyDescent="0.2">
      <c r="A1913" s="82" t="s">
        <v>779</v>
      </c>
      <c r="B1913" s="83" t="s">
        <v>3602</v>
      </c>
      <c r="C1913" s="77" t="s">
        <v>3601</v>
      </c>
      <c r="D1913" s="87" t="s">
        <v>1620</v>
      </c>
      <c r="E1913" s="67"/>
      <c r="F1913" s="67"/>
      <c r="I1913" s="70">
        <f t="shared" si="39"/>
        <v>0</v>
      </c>
    </row>
    <row r="1914" spans="1:9" x14ac:dyDescent="0.2">
      <c r="A1914" s="84" t="s">
        <v>785</v>
      </c>
      <c r="B1914" s="85" t="s">
        <v>3603</v>
      </c>
      <c r="C1914" s="80"/>
      <c r="D1914" s="88" t="s">
        <v>3604</v>
      </c>
      <c r="E1914" s="67">
        <f>1092.29+63.19</f>
        <v>1155.48</v>
      </c>
      <c r="F1914" s="67">
        <f>E1914</f>
        <v>1155.48</v>
      </c>
      <c r="G1914" s="70">
        <f>8091+220.5+247.5</f>
        <v>8559</v>
      </c>
      <c r="I1914" s="70">
        <f t="shared" si="39"/>
        <v>8559</v>
      </c>
    </row>
    <row r="1915" spans="1:9" x14ac:dyDescent="0.2">
      <c r="A1915" s="109" t="s">
        <v>782</v>
      </c>
      <c r="B1915" s="88" t="s">
        <v>3605</v>
      </c>
      <c r="C1915" s="88"/>
      <c r="D1915" s="88" t="s">
        <v>677</v>
      </c>
      <c r="E1915" s="67">
        <v>428.49</v>
      </c>
      <c r="F1915" s="67">
        <v>428.53</v>
      </c>
      <c r="G1915" s="70">
        <v>3174.3</v>
      </c>
      <c r="I1915" s="70">
        <f t="shared" si="39"/>
        <v>3174.3</v>
      </c>
    </row>
    <row r="1916" spans="1:9" x14ac:dyDescent="0.2">
      <c r="A1916" s="118" t="s">
        <v>782</v>
      </c>
      <c r="B1916" s="125" t="s">
        <v>3606</v>
      </c>
      <c r="C1916" s="125" t="s">
        <v>3607</v>
      </c>
      <c r="D1916" s="125" t="s">
        <v>675</v>
      </c>
      <c r="E1916" s="67">
        <v>119.58</v>
      </c>
      <c r="F1916" s="67">
        <v>119.58</v>
      </c>
      <c r="G1916" s="70">
        <v>885.75</v>
      </c>
      <c r="I1916" s="70">
        <f t="shared" si="39"/>
        <v>885.75</v>
      </c>
    </row>
    <row r="1917" spans="1:9" x14ac:dyDescent="0.2">
      <c r="A1917" s="92" t="s">
        <v>779</v>
      </c>
      <c r="B1917" s="87" t="s">
        <v>3608</v>
      </c>
      <c r="C1917" s="88" t="s">
        <v>3607</v>
      </c>
      <c r="D1917" s="87" t="s">
        <v>675</v>
      </c>
      <c r="E1917" s="67"/>
      <c r="F1917" s="67"/>
      <c r="I1917" s="70">
        <f t="shared" si="39"/>
        <v>0</v>
      </c>
    </row>
    <row r="1918" spans="1:9" x14ac:dyDescent="0.2">
      <c r="A1918" s="109" t="s">
        <v>782</v>
      </c>
      <c r="B1918" s="88" t="s">
        <v>3609</v>
      </c>
      <c r="C1918" s="88" t="s">
        <v>3610</v>
      </c>
      <c r="D1918" s="88" t="s">
        <v>675</v>
      </c>
      <c r="E1918" s="67"/>
      <c r="F1918" s="67"/>
      <c r="I1918" s="70">
        <f t="shared" si="39"/>
        <v>0</v>
      </c>
    </row>
    <row r="1919" spans="1:9" x14ac:dyDescent="0.2">
      <c r="A1919" s="109" t="s">
        <v>782</v>
      </c>
      <c r="B1919" s="88" t="s">
        <v>3611</v>
      </c>
      <c r="C1919" s="88"/>
      <c r="D1919" s="88" t="s">
        <v>2868</v>
      </c>
      <c r="E1919" s="67">
        <v>129.06</v>
      </c>
      <c r="F1919" s="67">
        <v>129.79</v>
      </c>
      <c r="G1919" s="70">
        <v>954</v>
      </c>
      <c r="I1919" s="70">
        <f t="shared" si="39"/>
        <v>954</v>
      </c>
    </row>
    <row r="1920" spans="1:9" x14ac:dyDescent="0.2">
      <c r="A1920" s="92" t="s">
        <v>779</v>
      </c>
      <c r="B1920" s="87" t="s">
        <v>3612</v>
      </c>
      <c r="C1920" s="87"/>
      <c r="D1920" s="87" t="s">
        <v>791</v>
      </c>
      <c r="E1920" s="67"/>
      <c r="F1920" s="67"/>
      <c r="I1920" s="70">
        <f t="shared" si="39"/>
        <v>0</v>
      </c>
    </row>
    <row r="1921" spans="1:9" x14ac:dyDescent="0.2">
      <c r="A1921" s="109" t="s">
        <v>785</v>
      </c>
      <c r="B1921" s="88" t="s">
        <v>3613</v>
      </c>
      <c r="C1921" s="88" t="s">
        <v>3614</v>
      </c>
      <c r="D1921" s="88" t="s">
        <v>680</v>
      </c>
      <c r="E1921" s="67">
        <v>12441.74</v>
      </c>
      <c r="F1921" s="67">
        <v>12445.3</v>
      </c>
      <c r="G1921" s="70">
        <v>92187.38</v>
      </c>
      <c r="I1921" s="70">
        <f t="shared" si="39"/>
        <v>92187.38</v>
      </c>
    </row>
    <row r="1922" spans="1:9" x14ac:dyDescent="0.2">
      <c r="A1922" s="92" t="s">
        <v>779</v>
      </c>
      <c r="B1922" s="87" t="s">
        <v>3615</v>
      </c>
      <c r="C1922" s="88" t="s">
        <v>3616</v>
      </c>
      <c r="D1922" s="87" t="s">
        <v>817</v>
      </c>
      <c r="E1922" s="67"/>
      <c r="F1922" s="67"/>
      <c r="I1922" s="70">
        <f t="shared" si="39"/>
        <v>0</v>
      </c>
    </row>
    <row r="1923" spans="1:9" x14ac:dyDescent="0.2">
      <c r="A1923" s="92" t="s">
        <v>779</v>
      </c>
      <c r="B1923" s="87" t="s">
        <v>3617</v>
      </c>
      <c r="C1923" s="88"/>
      <c r="D1923" s="87" t="s">
        <v>3618</v>
      </c>
      <c r="E1923" s="67"/>
      <c r="F1923" s="67"/>
      <c r="I1923" s="70">
        <f t="shared" si="39"/>
        <v>0</v>
      </c>
    </row>
    <row r="1924" spans="1:9" x14ac:dyDescent="0.2">
      <c r="A1924" s="109" t="s">
        <v>785</v>
      </c>
      <c r="B1924" s="88" t="s">
        <v>3619</v>
      </c>
      <c r="C1924" s="88"/>
      <c r="D1924" s="88" t="s">
        <v>3620</v>
      </c>
      <c r="E1924" s="67"/>
      <c r="F1924" s="67"/>
      <c r="I1924" s="70">
        <f t="shared" si="39"/>
        <v>0</v>
      </c>
    </row>
    <row r="1925" spans="1:9" x14ac:dyDescent="0.2">
      <c r="A1925" s="90" t="s">
        <v>785</v>
      </c>
      <c r="B1925" s="123" t="s">
        <v>3621</v>
      </c>
      <c r="D1925" s="125" t="s">
        <v>3575</v>
      </c>
      <c r="E1925" s="67">
        <v>93.56</v>
      </c>
      <c r="F1925" s="67">
        <v>93.56</v>
      </c>
      <c r="G1925" s="70">
        <v>693</v>
      </c>
      <c r="I1925" s="70">
        <f t="shared" si="39"/>
        <v>693</v>
      </c>
    </row>
    <row r="1926" spans="1:9" x14ac:dyDescent="0.2">
      <c r="A1926" s="84" t="s">
        <v>785</v>
      </c>
      <c r="B1926" s="88" t="s">
        <v>3622</v>
      </c>
      <c r="C1926" s="81"/>
      <c r="D1926" s="88" t="s">
        <v>258</v>
      </c>
      <c r="E1926" s="67">
        <v>0</v>
      </c>
      <c r="F1926" s="67">
        <v>0</v>
      </c>
      <c r="G1926" s="70">
        <v>0</v>
      </c>
      <c r="I1926" s="70">
        <f t="shared" si="39"/>
        <v>0</v>
      </c>
    </row>
    <row r="1927" spans="1:9" x14ac:dyDescent="0.2">
      <c r="A1927" s="90" t="s">
        <v>785</v>
      </c>
      <c r="B1927" s="123" t="s">
        <v>3623</v>
      </c>
      <c r="D1927" s="125" t="s">
        <v>3624</v>
      </c>
      <c r="E1927" s="67">
        <v>0</v>
      </c>
      <c r="F1927" s="67">
        <v>0</v>
      </c>
      <c r="G1927" s="70">
        <v>0</v>
      </c>
      <c r="I1927" s="70">
        <f t="shared" si="39"/>
        <v>0</v>
      </c>
    </row>
    <row r="1928" spans="1:9" x14ac:dyDescent="0.2">
      <c r="A1928" s="112" t="s">
        <v>785</v>
      </c>
      <c r="B1928" s="130" t="s">
        <v>3625</v>
      </c>
      <c r="D1928" s="125" t="s">
        <v>3626</v>
      </c>
      <c r="E1928" s="67"/>
      <c r="F1928" s="67"/>
      <c r="I1928" s="70">
        <f t="shared" si="39"/>
        <v>0</v>
      </c>
    </row>
    <row r="1929" spans="1:9" x14ac:dyDescent="0.2">
      <c r="A1929" s="84" t="s">
        <v>785</v>
      </c>
      <c r="B1929" s="134" t="s">
        <v>3627</v>
      </c>
      <c r="C1929" s="123"/>
      <c r="D1929" s="125" t="s">
        <v>3575</v>
      </c>
      <c r="E1929" s="67">
        <v>0</v>
      </c>
      <c r="F1929" s="67">
        <v>0</v>
      </c>
      <c r="G1929" s="70">
        <v>0</v>
      </c>
      <c r="I1929" s="70">
        <f t="shared" si="39"/>
        <v>0</v>
      </c>
    </row>
    <row r="1930" spans="1:9" x14ac:dyDescent="0.2">
      <c r="A1930" s="82" t="s">
        <v>779</v>
      </c>
      <c r="B1930" s="83" t="s">
        <v>3628</v>
      </c>
      <c r="C1930" s="83"/>
      <c r="D1930" s="87" t="s">
        <v>799</v>
      </c>
      <c r="E1930" s="67"/>
      <c r="F1930" s="67"/>
      <c r="I1930" s="70">
        <f t="shared" si="39"/>
        <v>0</v>
      </c>
    </row>
    <row r="1931" spans="1:9" x14ac:dyDescent="0.2">
      <c r="A1931" s="63" t="s">
        <v>785</v>
      </c>
      <c r="B1931" s="65" t="s">
        <v>3629</v>
      </c>
      <c r="C1931" s="65" t="s">
        <v>3630</v>
      </c>
      <c r="D1931" s="125" t="s">
        <v>1263</v>
      </c>
      <c r="E1931" s="67">
        <v>0</v>
      </c>
      <c r="F1931" s="67">
        <v>0</v>
      </c>
      <c r="G1931" s="70">
        <v>0</v>
      </c>
      <c r="I1931" s="70">
        <f t="shared" si="39"/>
        <v>0</v>
      </c>
    </row>
    <row r="1932" spans="1:9" x14ac:dyDescent="0.2">
      <c r="A1932" s="64" t="s">
        <v>779</v>
      </c>
      <c r="B1932" s="78" t="s">
        <v>3631</v>
      </c>
      <c r="C1932" s="81" t="s">
        <v>3630</v>
      </c>
      <c r="D1932" s="128" t="s">
        <v>1263</v>
      </c>
      <c r="E1932" s="67"/>
      <c r="F1932" s="67"/>
      <c r="I1932" s="70">
        <f t="shared" si="39"/>
        <v>0</v>
      </c>
    </row>
    <row r="1933" spans="1:9" x14ac:dyDescent="0.2">
      <c r="A1933" s="79" t="s">
        <v>782</v>
      </c>
      <c r="B1933" s="81" t="s">
        <v>3632</v>
      </c>
      <c r="C1933" s="81"/>
      <c r="D1933" s="129" t="s">
        <v>955</v>
      </c>
      <c r="E1933" s="67">
        <f>25.52-0.2</f>
        <v>25.32</v>
      </c>
      <c r="F1933" s="67">
        <v>25.32</v>
      </c>
      <c r="G1933" s="70">
        <f>189-1.5</f>
        <v>187.5</v>
      </c>
      <c r="I1933" s="70">
        <f t="shared" si="39"/>
        <v>187.5</v>
      </c>
    </row>
    <row r="1934" spans="1:9" x14ac:dyDescent="0.2">
      <c r="A1934" s="64" t="s">
        <v>779</v>
      </c>
      <c r="B1934" s="78" t="s">
        <v>3633</v>
      </c>
      <c r="C1934" s="78"/>
      <c r="D1934" s="128" t="s">
        <v>955</v>
      </c>
      <c r="E1934" s="67">
        <v>0.2</v>
      </c>
      <c r="F1934" s="67">
        <v>0.2</v>
      </c>
      <c r="G1934" s="70">
        <v>1.5</v>
      </c>
      <c r="I1934" s="70">
        <f t="shared" si="39"/>
        <v>1.5</v>
      </c>
    </row>
    <row r="1935" spans="1:9" x14ac:dyDescent="0.2">
      <c r="A1935" s="79" t="s">
        <v>785</v>
      </c>
      <c r="B1935" s="81" t="s">
        <v>3634</v>
      </c>
      <c r="C1935" s="81"/>
      <c r="D1935" s="129" t="s">
        <v>1292</v>
      </c>
      <c r="E1935" s="67">
        <v>0</v>
      </c>
      <c r="F1935" s="67">
        <v>0</v>
      </c>
      <c r="G1935" s="70">
        <v>0</v>
      </c>
      <c r="I1935" s="70">
        <f t="shared" si="39"/>
        <v>0</v>
      </c>
    </row>
    <row r="1936" spans="1:9" x14ac:dyDescent="0.2">
      <c r="A1936" s="64" t="s">
        <v>779</v>
      </c>
      <c r="B1936" s="78" t="s">
        <v>3635</v>
      </c>
      <c r="C1936" s="81"/>
      <c r="D1936" s="128" t="s">
        <v>1292</v>
      </c>
      <c r="E1936" s="67"/>
      <c r="F1936" s="67"/>
      <c r="I1936" s="70">
        <f t="shared" si="39"/>
        <v>0</v>
      </c>
    </row>
    <row r="1937" spans="1:9" x14ac:dyDescent="0.2">
      <c r="A1937" s="64" t="s">
        <v>779</v>
      </c>
      <c r="B1937" s="78" t="s">
        <v>3636</v>
      </c>
      <c r="C1937" s="78"/>
      <c r="D1937" s="128" t="s">
        <v>1999</v>
      </c>
      <c r="E1937" s="67"/>
      <c r="F1937" s="67"/>
      <c r="I1937" s="70">
        <f t="shared" si="39"/>
        <v>0</v>
      </c>
    </row>
    <row r="1938" spans="1:9" x14ac:dyDescent="0.2">
      <c r="A1938" s="84" t="s">
        <v>785</v>
      </c>
      <c r="B1938" s="134" t="s">
        <v>3637</v>
      </c>
      <c r="C1938" s="81"/>
      <c r="D1938" s="129" t="s">
        <v>3638</v>
      </c>
      <c r="E1938" s="67"/>
      <c r="F1938" s="67"/>
      <c r="I1938" s="70">
        <f t="shared" si="39"/>
        <v>0</v>
      </c>
    </row>
    <row r="1939" spans="1:9" x14ac:dyDescent="0.2">
      <c r="A1939" s="84" t="s">
        <v>785</v>
      </c>
      <c r="B1939" s="134" t="s">
        <v>3639</v>
      </c>
      <c r="C1939" s="81"/>
      <c r="D1939" s="129" t="s">
        <v>871</v>
      </c>
      <c r="E1939" s="67">
        <v>0</v>
      </c>
      <c r="F1939" s="67">
        <v>0</v>
      </c>
      <c r="G1939" s="70">
        <v>0</v>
      </c>
      <c r="I1939" s="70">
        <f t="shared" si="39"/>
        <v>0</v>
      </c>
    </row>
    <row r="1940" spans="1:9" x14ac:dyDescent="0.2">
      <c r="A1940" s="82" t="s">
        <v>779</v>
      </c>
      <c r="B1940" s="83" t="s">
        <v>3640</v>
      </c>
      <c r="C1940" s="77"/>
      <c r="D1940" s="87" t="s">
        <v>871</v>
      </c>
      <c r="E1940" s="67"/>
      <c r="F1940" s="67"/>
      <c r="I1940" s="70">
        <f t="shared" si="39"/>
        <v>0</v>
      </c>
    </row>
    <row r="1941" spans="1:9" x14ac:dyDescent="0.2">
      <c r="A1941" s="90" t="s">
        <v>785</v>
      </c>
      <c r="B1941" s="123" t="s">
        <v>3641</v>
      </c>
      <c r="D1941" s="125" t="s">
        <v>3642</v>
      </c>
      <c r="E1941" s="67">
        <v>69.86</v>
      </c>
      <c r="F1941" s="67">
        <v>69.86</v>
      </c>
      <c r="G1941" s="70">
        <v>517.5</v>
      </c>
      <c r="I1941" s="70">
        <f t="shared" si="39"/>
        <v>517.5</v>
      </c>
    </row>
    <row r="1942" spans="1:9" x14ac:dyDescent="0.2">
      <c r="A1942" s="90" t="s">
        <v>785</v>
      </c>
      <c r="B1942" s="123" t="s">
        <v>3643</v>
      </c>
      <c r="D1942" s="125" t="s">
        <v>2245</v>
      </c>
      <c r="E1942" s="67"/>
      <c r="F1942" s="67"/>
      <c r="I1942" s="70">
        <f t="shared" si="39"/>
        <v>0</v>
      </c>
    </row>
    <row r="1943" spans="1:9" x14ac:dyDescent="0.2">
      <c r="A1943" s="64" t="s">
        <v>779</v>
      </c>
      <c r="B1943" s="78" t="s">
        <v>3644</v>
      </c>
      <c r="C1943" s="78"/>
      <c r="D1943" s="128" t="s">
        <v>983</v>
      </c>
      <c r="E1943" s="67"/>
      <c r="F1943" s="67"/>
      <c r="I1943" s="70">
        <f t="shared" si="39"/>
        <v>0</v>
      </c>
    </row>
    <row r="1944" spans="1:9" x14ac:dyDescent="0.2">
      <c r="A1944" s="79" t="s">
        <v>785</v>
      </c>
      <c r="B1944" s="81" t="s">
        <v>3645</v>
      </c>
      <c r="C1944" s="81"/>
      <c r="D1944" s="129" t="s">
        <v>3646</v>
      </c>
      <c r="E1944" s="67"/>
      <c r="F1944" s="67"/>
      <c r="I1944" s="70">
        <f t="shared" si="39"/>
        <v>0</v>
      </c>
    </row>
    <row r="1945" spans="1:9" x14ac:dyDescent="0.2">
      <c r="A1945" s="84" t="s">
        <v>785</v>
      </c>
      <c r="B1945" s="134" t="s">
        <v>3647</v>
      </c>
      <c r="C1945" s="81"/>
      <c r="D1945" s="129" t="s">
        <v>3143</v>
      </c>
      <c r="E1945" s="67">
        <v>0</v>
      </c>
      <c r="F1945" s="67">
        <v>0</v>
      </c>
      <c r="G1945" s="70">
        <v>0</v>
      </c>
      <c r="I1945" s="70">
        <f t="shared" si="39"/>
        <v>0</v>
      </c>
    </row>
    <row r="1946" spans="1:9" x14ac:dyDescent="0.2">
      <c r="A1946" s="64" t="s">
        <v>779</v>
      </c>
      <c r="B1946" s="77" t="s">
        <v>3648</v>
      </c>
      <c r="C1946" s="77"/>
      <c r="D1946" s="87" t="s">
        <v>983</v>
      </c>
      <c r="E1946" s="67"/>
      <c r="F1946" s="67"/>
      <c r="I1946" s="70">
        <f t="shared" si="39"/>
        <v>0</v>
      </c>
    </row>
    <row r="1947" spans="1:9" x14ac:dyDescent="0.2">
      <c r="A1947" s="79" t="s">
        <v>785</v>
      </c>
      <c r="B1947" s="80" t="s">
        <v>3649</v>
      </c>
      <c r="C1947" s="80"/>
      <c r="D1947" s="88" t="s">
        <v>960</v>
      </c>
      <c r="E1947" s="67">
        <v>0</v>
      </c>
      <c r="F1947" s="67">
        <v>0</v>
      </c>
      <c r="G1947" s="70">
        <v>0</v>
      </c>
      <c r="I1947" s="70">
        <f t="shared" ref="I1947:I2010" si="40">SUM(G1947:H1947)</f>
        <v>0</v>
      </c>
    </row>
    <row r="1948" spans="1:9" x14ac:dyDescent="0.2">
      <c r="A1948" s="82" t="s">
        <v>779</v>
      </c>
      <c r="B1948" s="83" t="s">
        <v>3650</v>
      </c>
      <c r="C1948" s="77"/>
      <c r="D1948" s="87" t="s">
        <v>960</v>
      </c>
      <c r="E1948" s="67"/>
      <c r="F1948" s="67"/>
      <c r="I1948" s="70">
        <f t="shared" si="40"/>
        <v>0</v>
      </c>
    </row>
    <row r="1949" spans="1:9" x14ac:dyDescent="0.2">
      <c r="A1949" s="84" t="s">
        <v>785</v>
      </c>
      <c r="B1949" s="85" t="s">
        <v>3651</v>
      </c>
      <c r="C1949" s="80"/>
      <c r="D1949" s="88" t="s">
        <v>1263</v>
      </c>
      <c r="E1949" s="67">
        <v>0</v>
      </c>
      <c r="F1949" s="67">
        <v>0</v>
      </c>
      <c r="G1949" s="70">
        <v>0</v>
      </c>
      <c r="I1949" s="70">
        <f t="shared" si="40"/>
        <v>0</v>
      </c>
    </row>
    <row r="1950" spans="1:9" x14ac:dyDescent="0.2">
      <c r="A1950" s="64" t="s">
        <v>779</v>
      </c>
      <c r="B1950" s="77" t="s">
        <v>3652</v>
      </c>
      <c r="C1950" s="77"/>
      <c r="D1950" s="87" t="s">
        <v>1263</v>
      </c>
      <c r="E1950" s="67"/>
      <c r="F1950" s="67"/>
      <c r="I1950" s="70">
        <f t="shared" si="40"/>
        <v>0</v>
      </c>
    </row>
    <row r="1951" spans="1:9" x14ac:dyDescent="0.2">
      <c r="A1951" s="101" t="s">
        <v>785</v>
      </c>
      <c r="B1951" s="125" t="s">
        <v>3653</v>
      </c>
      <c r="C1951" s="125"/>
      <c r="D1951" s="125" t="s">
        <v>1922</v>
      </c>
      <c r="E1951" s="67">
        <v>688.66</v>
      </c>
      <c r="F1951" s="67">
        <v>688.66</v>
      </c>
      <c r="G1951" s="70">
        <v>5101.2</v>
      </c>
      <c r="I1951" s="70">
        <f t="shared" si="40"/>
        <v>5101.2</v>
      </c>
    </row>
    <row r="1952" spans="1:9" x14ac:dyDescent="0.2">
      <c r="A1952" s="90" t="s">
        <v>785</v>
      </c>
      <c r="B1952" s="123" t="s">
        <v>3654</v>
      </c>
      <c r="C1952" s="65" t="s">
        <v>3655</v>
      </c>
      <c r="D1952" s="125" t="s">
        <v>799</v>
      </c>
      <c r="E1952" s="67">
        <v>99.23</v>
      </c>
      <c r="F1952" s="67">
        <v>99.23</v>
      </c>
      <c r="G1952" s="70">
        <v>735</v>
      </c>
      <c r="I1952" s="70">
        <f t="shared" si="40"/>
        <v>735</v>
      </c>
    </row>
    <row r="1953" spans="1:9" x14ac:dyDescent="0.2">
      <c r="A1953" s="64" t="s">
        <v>779</v>
      </c>
      <c r="B1953" s="78" t="s">
        <v>3656</v>
      </c>
      <c r="C1953" s="81" t="s">
        <v>3655</v>
      </c>
      <c r="D1953" s="128" t="s">
        <v>799</v>
      </c>
      <c r="E1953" s="67"/>
      <c r="F1953" s="67"/>
      <c r="I1953" s="70">
        <f t="shared" si="40"/>
        <v>0</v>
      </c>
    </row>
    <row r="1954" spans="1:9" x14ac:dyDescent="0.2">
      <c r="A1954" s="64" t="s">
        <v>779</v>
      </c>
      <c r="B1954" s="77" t="s">
        <v>3657</v>
      </c>
      <c r="C1954" s="81" t="s">
        <v>3658</v>
      </c>
      <c r="D1954" s="87" t="s">
        <v>1190</v>
      </c>
      <c r="E1954" s="67"/>
      <c r="F1954" s="67"/>
      <c r="I1954" s="70">
        <f t="shared" si="40"/>
        <v>0</v>
      </c>
    </row>
    <row r="1955" spans="1:9" x14ac:dyDescent="0.2">
      <c r="A1955" s="105" t="s">
        <v>785</v>
      </c>
      <c r="B1955" s="106" t="s">
        <v>3659</v>
      </c>
      <c r="C1955" s="81"/>
      <c r="D1955" s="88" t="s">
        <v>258</v>
      </c>
      <c r="E1955" s="67"/>
      <c r="F1955" s="67"/>
      <c r="I1955" s="70">
        <f t="shared" si="40"/>
        <v>0</v>
      </c>
    </row>
    <row r="1956" spans="1:9" x14ac:dyDescent="0.2">
      <c r="A1956" s="64" t="s">
        <v>779</v>
      </c>
      <c r="B1956" s="78" t="s">
        <v>3660</v>
      </c>
      <c r="C1956" s="81"/>
      <c r="D1956" s="128" t="s">
        <v>791</v>
      </c>
      <c r="E1956" s="67"/>
      <c r="F1956" s="67"/>
      <c r="I1956" s="70">
        <f t="shared" si="40"/>
        <v>0</v>
      </c>
    </row>
    <row r="1957" spans="1:9" x14ac:dyDescent="0.2">
      <c r="A1957" s="63" t="s">
        <v>785</v>
      </c>
      <c r="B1957" s="65" t="s">
        <v>3661</v>
      </c>
      <c r="D1957" s="125" t="s">
        <v>3662</v>
      </c>
      <c r="E1957" s="67">
        <f>2129.9+133.2</f>
        <v>2263.1</v>
      </c>
      <c r="F1957" s="67">
        <v>2263.1</v>
      </c>
      <c r="G1957" s="70">
        <v>15777</v>
      </c>
      <c r="H1957" s="70">
        <v>666</v>
      </c>
      <c r="I1957" s="70">
        <f t="shared" si="40"/>
        <v>16443</v>
      </c>
    </row>
    <row r="1958" spans="1:9" x14ac:dyDescent="0.2">
      <c r="A1958" s="63" t="s">
        <v>785</v>
      </c>
      <c r="B1958" s="65" t="s">
        <v>3663</v>
      </c>
      <c r="D1958" s="125" t="s">
        <v>3664</v>
      </c>
      <c r="E1958" s="67"/>
      <c r="F1958" s="67"/>
      <c r="I1958" s="70">
        <f t="shared" si="40"/>
        <v>0</v>
      </c>
    </row>
    <row r="1959" spans="1:9" x14ac:dyDescent="0.2">
      <c r="A1959" s="63" t="s">
        <v>785</v>
      </c>
      <c r="B1959" s="65" t="s">
        <v>3665</v>
      </c>
      <c r="D1959" s="65" t="s">
        <v>3666</v>
      </c>
      <c r="E1959" s="67">
        <v>0</v>
      </c>
      <c r="F1959" s="67">
        <v>0</v>
      </c>
      <c r="G1959" s="70">
        <v>0</v>
      </c>
      <c r="I1959" s="70">
        <f t="shared" si="40"/>
        <v>0</v>
      </c>
    </row>
    <row r="1960" spans="1:9" x14ac:dyDescent="0.2">
      <c r="A1960" s="63" t="s">
        <v>785</v>
      </c>
      <c r="B1960" s="65" t="s">
        <v>3667</v>
      </c>
      <c r="D1960" s="65" t="s">
        <v>1620</v>
      </c>
      <c r="E1960" s="67">
        <v>1292.76</v>
      </c>
      <c r="F1960" s="67">
        <v>1292.76</v>
      </c>
      <c r="G1960" s="70">
        <v>9576</v>
      </c>
      <c r="I1960" s="70">
        <f t="shared" si="40"/>
        <v>9576</v>
      </c>
    </row>
    <row r="1961" spans="1:9" x14ac:dyDescent="0.2">
      <c r="A1961" s="79" t="s">
        <v>785</v>
      </c>
      <c r="B1961" s="81" t="s">
        <v>3668</v>
      </c>
      <c r="D1961" s="81" t="s">
        <v>3669</v>
      </c>
      <c r="E1961" s="67">
        <v>0</v>
      </c>
      <c r="F1961" s="67">
        <v>0</v>
      </c>
      <c r="G1961" s="70">
        <v>0</v>
      </c>
      <c r="I1961" s="70">
        <f t="shared" si="40"/>
        <v>0</v>
      </c>
    </row>
    <row r="1962" spans="1:9" x14ac:dyDescent="0.2">
      <c r="A1962" s="63" t="s">
        <v>785</v>
      </c>
      <c r="B1962" s="65" t="s">
        <v>3670</v>
      </c>
      <c r="D1962" s="65" t="s">
        <v>3671</v>
      </c>
      <c r="E1962" s="67">
        <v>413.1</v>
      </c>
      <c r="F1962" s="67">
        <v>413.1</v>
      </c>
      <c r="G1962" s="70">
        <v>3060</v>
      </c>
      <c r="I1962" s="70">
        <f t="shared" si="40"/>
        <v>3060</v>
      </c>
    </row>
    <row r="1963" spans="1:9" x14ac:dyDescent="0.2">
      <c r="A1963" s="63" t="s">
        <v>785</v>
      </c>
      <c r="B1963" s="65" t="s">
        <v>3672</v>
      </c>
      <c r="D1963" s="65" t="s">
        <v>808</v>
      </c>
      <c r="E1963" s="67"/>
      <c r="F1963" s="67"/>
      <c r="I1963" s="70">
        <f t="shared" si="40"/>
        <v>0</v>
      </c>
    </row>
    <row r="1964" spans="1:9" x14ac:dyDescent="0.2">
      <c r="A1964" s="63" t="s">
        <v>785</v>
      </c>
      <c r="B1964" s="65" t="s">
        <v>3673</v>
      </c>
      <c r="C1964" s="65" t="s">
        <v>683</v>
      </c>
      <c r="D1964" s="65" t="s">
        <v>28</v>
      </c>
      <c r="E1964" s="67">
        <v>425.25</v>
      </c>
      <c r="F1964" s="67">
        <v>425.25</v>
      </c>
      <c r="G1964" s="70">
        <v>3150</v>
      </c>
      <c r="I1964" s="70">
        <f t="shared" si="40"/>
        <v>3150</v>
      </c>
    </row>
    <row r="1965" spans="1:9" x14ac:dyDescent="0.2">
      <c r="A1965" s="84" t="s">
        <v>785</v>
      </c>
      <c r="B1965" s="134" t="s">
        <v>3674</v>
      </c>
      <c r="C1965" s="123"/>
      <c r="D1965" s="134" t="s">
        <v>1321</v>
      </c>
      <c r="E1965" s="67"/>
      <c r="F1965" s="67"/>
      <c r="I1965" s="70">
        <f t="shared" si="40"/>
        <v>0</v>
      </c>
    </row>
    <row r="1966" spans="1:9" x14ac:dyDescent="0.2">
      <c r="A1966" s="84" t="s">
        <v>785</v>
      </c>
      <c r="B1966" s="134" t="s">
        <v>3675</v>
      </c>
      <c r="C1966" s="123"/>
      <c r="D1966" s="134" t="s">
        <v>3676</v>
      </c>
      <c r="E1966" s="67">
        <v>0</v>
      </c>
      <c r="F1966" s="67">
        <v>0</v>
      </c>
      <c r="G1966" s="70">
        <v>0</v>
      </c>
      <c r="I1966" s="70">
        <f t="shared" si="40"/>
        <v>0</v>
      </c>
    </row>
    <row r="1967" spans="1:9" x14ac:dyDescent="0.2">
      <c r="A1967" s="84" t="s">
        <v>785</v>
      </c>
      <c r="B1967" s="134" t="s">
        <v>3677</v>
      </c>
      <c r="C1967" s="123"/>
      <c r="D1967" s="134" t="s">
        <v>933</v>
      </c>
      <c r="E1967" s="67">
        <v>0</v>
      </c>
      <c r="F1967" s="67">
        <v>0</v>
      </c>
      <c r="G1967" s="70">
        <v>0</v>
      </c>
      <c r="I1967" s="70">
        <f t="shared" si="40"/>
        <v>0</v>
      </c>
    </row>
    <row r="1968" spans="1:9" x14ac:dyDescent="0.2">
      <c r="A1968" s="90" t="s">
        <v>785</v>
      </c>
      <c r="B1968" s="123" t="s">
        <v>3678</v>
      </c>
      <c r="D1968" s="65" t="s">
        <v>1526</v>
      </c>
      <c r="E1968" s="67">
        <v>114.41</v>
      </c>
      <c r="F1968" s="67">
        <v>114.41</v>
      </c>
      <c r="G1968" s="70">
        <v>847.5</v>
      </c>
      <c r="I1968" s="70">
        <f t="shared" si="40"/>
        <v>847.5</v>
      </c>
    </row>
    <row r="1969" spans="1:9" x14ac:dyDescent="0.2">
      <c r="A1969" s="105" t="s">
        <v>785</v>
      </c>
      <c r="B1969" s="126" t="s">
        <v>3679</v>
      </c>
      <c r="D1969" s="81" t="s">
        <v>3680</v>
      </c>
      <c r="E1969" s="67">
        <v>99.65</v>
      </c>
      <c r="F1969" s="67">
        <v>99.65</v>
      </c>
      <c r="G1969" s="70">
        <v>738.16</v>
      </c>
      <c r="I1969" s="70">
        <f t="shared" si="40"/>
        <v>738.16</v>
      </c>
    </row>
    <row r="1970" spans="1:9" x14ac:dyDescent="0.2">
      <c r="A1970" s="63" t="s">
        <v>785</v>
      </c>
      <c r="B1970" s="65" t="s">
        <v>3681</v>
      </c>
      <c r="D1970" s="65" t="s">
        <v>799</v>
      </c>
      <c r="E1970" s="67">
        <v>85.05</v>
      </c>
      <c r="F1970" s="67">
        <v>85.05</v>
      </c>
      <c r="G1970" s="70">
        <v>630</v>
      </c>
      <c r="I1970" s="70">
        <f t="shared" si="40"/>
        <v>630</v>
      </c>
    </row>
    <row r="1971" spans="1:9" x14ac:dyDescent="0.2">
      <c r="A1971" s="64" t="s">
        <v>779</v>
      </c>
      <c r="B1971" s="77" t="s">
        <v>3682</v>
      </c>
      <c r="C1971" s="77"/>
      <c r="D1971" s="77" t="s">
        <v>3002</v>
      </c>
      <c r="E1971" s="67"/>
      <c r="F1971" s="67"/>
      <c r="I1971" s="70">
        <f t="shared" si="40"/>
        <v>0</v>
      </c>
    </row>
    <row r="1972" spans="1:9" x14ac:dyDescent="0.2">
      <c r="A1972" s="113" t="s">
        <v>785</v>
      </c>
      <c r="B1972" s="136" t="s">
        <v>3683</v>
      </c>
      <c r="D1972" s="65" t="s">
        <v>3548</v>
      </c>
      <c r="E1972" s="67">
        <v>559.5</v>
      </c>
      <c r="F1972" s="67">
        <v>344.45</v>
      </c>
      <c r="G1972" s="70">
        <v>2551.5</v>
      </c>
      <c r="I1972" s="70">
        <f t="shared" si="40"/>
        <v>2551.5</v>
      </c>
    </row>
    <row r="1973" spans="1:9" x14ac:dyDescent="0.2">
      <c r="A1973" s="101" t="s">
        <v>782</v>
      </c>
      <c r="B1973" s="125" t="s">
        <v>3684</v>
      </c>
      <c r="C1973" s="125"/>
      <c r="D1973" s="125" t="s">
        <v>3685</v>
      </c>
      <c r="E1973" s="67">
        <v>70.47</v>
      </c>
      <c r="F1973" s="67">
        <v>70.47</v>
      </c>
      <c r="G1973" s="70">
        <v>522</v>
      </c>
      <c r="I1973" s="70">
        <f t="shared" si="40"/>
        <v>522</v>
      </c>
    </row>
    <row r="1974" spans="1:9" x14ac:dyDescent="0.2">
      <c r="A1974" s="93" t="s">
        <v>785</v>
      </c>
      <c r="B1974" s="129" t="s">
        <v>3686</v>
      </c>
      <c r="C1974" s="125"/>
      <c r="D1974" s="127" t="s">
        <v>1523</v>
      </c>
      <c r="E1974" s="67">
        <v>0</v>
      </c>
      <c r="F1974" s="67">
        <v>0</v>
      </c>
      <c r="G1974" s="70">
        <v>0</v>
      </c>
      <c r="I1974" s="70">
        <f t="shared" si="40"/>
        <v>0</v>
      </c>
    </row>
    <row r="1975" spans="1:9" x14ac:dyDescent="0.2">
      <c r="A1975" s="118" t="s">
        <v>785</v>
      </c>
      <c r="B1975" s="125" t="s">
        <v>3687</v>
      </c>
      <c r="C1975" s="125"/>
      <c r="D1975" s="125" t="s">
        <v>2944</v>
      </c>
      <c r="E1975" s="67">
        <v>501.23</v>
      </c>
      <c r="F1975" s="67">
        <v>501.23</v>
      </c>
      <c r="G1975" s="70">
        <v>3499.5</v>
      </c>
      <c r="H1975" s="70">
        <v>144</v>
      </c>
      <c r="I1975" s="70">
        <f t="shared" si="40"/>
        <v>3643.5</v>
      </c>
    </row>
    <row r="1976" spans="1:9" x14ac:dyDescent="0.2">
      <c r="A1976" s="92" t="s">
        <v>779</v>
      </c>
      <c r="B1976" s="87" t="s">
        <v>3688</v>
      </c>
      <c r="C1976" s="87"/>
      <c r="D1976" s="87" t="s">
        <v>2616</v>
      </c>
      <c r="E1976" s="67">
        <v>0</v>
      </c>
      <c r="F1976" s="67">
        <v>0</v>
      </c>
      <c r="G1976" s="70">
        <v>0</v>
      </c>
      <c r="I1976" s="70">
        <f t="shared" si="40"/>
        <v>0</v>
      </c>
    </row>
    <row r="1977" spans="1:9" x14ac:dyDescent="0.2">
      <c r="A1977" s="101" t="s">
        <v>785</v>
      </c>
      <c r="B1977" s="125" t="s">
        <v>3689</v>
      </c>
      <c r="C1977" s="125"/>
      <c r="D1977" s="125" t="s">
        <v>1478</v>
      </c>
      <c r="E1977" s="67">
        <v>0</v>
      </c>
      <c r="F1977" s="67">
        <v>0</v>
      </c>
      <c r="G1977" s="70">
        <v>0</v>
      </c>
      <c r="I1977" s="70">
        <f t="shared" si="40"/>
        <v>0</v>
      </c>
    </row>
    <row r="1978" spans="1:9" x14ac:dyDescent="0.2">
      <c r="A1978" s="101" t="s">
        <v>782</v>
      </c>
      <c r="B1978" s="125" t="s">
        <v>3690</v>
      </c>
      <c r="C1978" s="125"/>
      <c r="D1978" s="125" t="s">
        <v>1472</v>
      </c>
      <c r="E1978" s="67">
        <v>1328.34</v>
      </c>
      <c r="F1978" s="67">
        <v>1328.34</v>
      </c>
      <c r="G1978" s="70">
        <v>9839.5499999999993</v>
      </c>
      <c r="I1978" s="70">
        <f t="shared" si="40"/>
        <v>9839.5499999999993</v>
      </c>
    </row>
    <row r="1979" spans="1:9" x14ac:dyDescent="0.2">
      <c r="A1979" s="101" t="s">
        <v>785</v>
      </c>
      <c r="B1979" s="125" t="s">
        <v>3691</v>
      </c>
      <c r="C1979" s="125"/>
      <c r="D1979" s="125" t="s">
        <v>2722</v>
      </c>
      <c r="E1979" s="67">
        <v>92.34</v>
      </c>
      <c r="F1979" s="67">
        <v>92.34</v>
      </c>
      <c r="G1979" s="70">
        <v>684</v>
      </c>
      <c r="I1979" s="70">
        <f t="shared" si="40"/>
        <v>684</v>
      </c>
    </row>
    <row r="1980" spans="1:9" x14ac:dyDescent="0.2">
      <c r="A1980" s="96" t="s">
        <v>785</v>
      </c>
      <c r="B1980" s="141" t="s">
        <v>3692</v>
      </c>
      <c r="C1980" s="125"/>
      <c r="D1980" s="127" t="s">
        <v>3693</v>
      </c>
      <c r="E1980" s="67"/>
      <c r="F1980" s="67"/>
      <c r="I1980" s="70">
        <f t="shared" si="40"/>
        <v>0</v>
      </c>
    </row>
    <row r="1981" spans="1:9" x14ac:dyDescent="0.2">
      <c r="A1981" s="93" t="s">
        <v>785</v>
      </c>
      <c r="B1981" s="127" t="s">
        <v>3694</v>
      </c>
      <c r="C1981" s="129" t="s">
        <v>3695</v>
      </c>
      <c r="D1981" s="127" t="s">
        <v>1263</v>
      </c>
      <c r="E1981" s="67"/>
      <c r="F1981" s="67"/>
      <c r="I1981" s="70">
        <f t="shared" si="40"/>
        <v>0</v>
      </c>
    </row>
    <row r="1982" spans="1:9" x14ac:dyDescent="0.2">
      <c r="A1982" s="107" t="s">
        <v>779</v>
      </c>
      <c r="B1982" s="108" t="s">
        <v>3696</v>
      </c>
      <c r="C1982" s="88" t="s">
        <v>3695</v>
      </c>
      <c r="D1982" s="87" t="s">
        <v>1263</v>
      </c>
      <c r="E1982" s="67"/>
      <c r="F1982" s="67"/>
      <c r="I1982" s="70">
        <f t="shared" si="40"/>
        <v>0</v>
      </c>
    </row>
    <row r="1983" spans="1:9" x14ac:dyDescent="0.2">
      <c r="A1983" s="64" t="s">
        <v>779</v>
      </c>
      <c r="B1983" s="77" t="s">
        <v>3697</v>
      </c>
      <c r="C1983" s="77"/>
      <c r="D1983" s="87" t="s">
        <v>3698</v>
      </c>
      <c r="E1983" s="67"/>
      <c r="F1983" s="67"/>
      <c r="I1983" s="70">
        <f t="shared" si="40"/>
        <v>0</v>
      </c>
    </row>
    <row r="1984" spans="1:9" x14ac:dyDescent="0.2">
      <c r="A1984" s="103" t="s">
        <v>779</v>
      </c>
      <c r="B1984" s="142" t="s">
        <v>3699</v>
      </c>
      <c r="C1984" s="78"/>
      <c r="D1984" s="128" t="s">
        <v>3700</v>
      </c>
      <c r="E1984" s="67"/>
      <c r="F1984" s="67"/>
      <c r="I1984" s="70">
        <f t="shared" si="40"/>
        <v>0</v>
      </c>
    </row>
    <row r="1985" spans="1:9" x14ac:dyDescent="0.2">
      <c r="A1985" s="84" t="s">
        <v>785</v>
      </c>
      <c r="B1985" s="134" t="s">
        <v>3701</v>
      </c>
      <c r="C1985" s="134"/>
      <c r="D1985" s="129" t="s">
        <v>3702</v>
      </c>
      <c r="E1985" s="67"/>
      <c r="F1985" s="67"/>
      <c r="I1985" s="70">
        <f t="shared" si="40"/>
        <v>0</v>
      </c>
    </row>
    <row r="1986" spans="1:9" x14ac:dyDescent="0.2">
      <c r="A1986" s="64" t="s">
        <v>779</v>
      </c>
      <c r="B1986" s="78" t="s">
        <v>3703</v>
      </c>
      <c r="C1986" s="81" t="s">
        <v>3704</v>
      </c>
      <c r="D1986" s="128" t="s">
        <v>1790</v>
      </c>
      <c r="E1986" s="67">
        <v>12.5</v>
      </c>
      <c r="F1986" s="67">
        <v>12.83</v>
      </c>
      <c r="G1986" s="70">
        <v>95</v>
      </c>
      <c r="I1986" s="70">
        <f t="shared" si="40"/>
        <v>95</v>
      </c>
    </row>
    <row r="1987" spans="1:9" x14ac:dyDescent="0.2">
      <c r="A1987" s="63" t="s">
        <v>785</v>
      </c>
      <c r="B1987" s="65" t="s">
        <v>3705</v>
      </c>
      <c r="D1987" s="125" t="s">
        <v>2055</v>
      </c>
      <c r="E1987" s="67">
        <v>15188.72</v>
      </c>
      <c r="F1987" s="67">
        <v>15188.72</v>
      </c>
      <c r="G1987" s="70">
        <v>112509</v>
      </c>
      <c r="I1987" s="70">
        <f t="shared" si="40"/>
        <v>112509</v>
      </c>
    </row>
    <row r="1988" spans="1:9" x14ac:dyDescent="0.2">
      <c r="A1988" s="63" t="s">
        <v>785</v>
      </c>
      <c r="B1988" s="65" t="s">
        <v>3706</v>
      </c>
      <c r="D1988" s="125" t="s">
        <v>874</v>
      </c>
      <c r="E1988" s="67">
        <v>1690.67</v>
      </c>
      <c r="F1988" s="67">
        <v>1690.67</v>
      </c>
      <c r="G1988" s="70">
        <v>12523.5</v>
      </c>
      <c r="I1988" s="70">
        <f t="shared" si="40"/>
        <v>12523.5</v>
      </c>
    </row>
    <row r="1989" spans="1:9" x14ac:dyDescent="0.2">
      <c r="A1989" s="105" t="s">
        <v>785</v>
      </c>
      <c r="B1989" s="126" t="s">
        <v>3707</v>
      </c>
      <c r="D1989" s="127" t="s">
        <v>3708</v>
      </c>
      <c r="E1989" s="67">
        <v>68.040000000000006</v>
      </c>
      <c r="F1989" s="67">
        <v>68.040000000000006</v>
      </c>
      <c r="G1989" s="70">
        <v>504</v>
      </c>
      <c r="I1989" s="70">
        <f t="shared" si="40"/>
        <v>504</v>
      </c>
    </row>
    <row r="1990" spans="1:9" x14ac:dyDescent="0.2">
      <c r="A1990" s="63" t="s">
        <v>782</v>
      </c>
      <c r="B1990" s="65" t="s">
        <v>3709</v>
      </c>
      <c r="D1990" s="65" t="s">
        <v>515</v>
      </c>
      <c r="E1990" s="67">
        <v>691.34</v>
      </c>
      <c r="F1990" s="67">
        <v>691.34</v>
      </c>
      <c r="G1990" s="70">
        <v>5121</v>
      </c>
      <c r="I1990" s="70">
        <f t="shared" si="40"/>
        <v>5121</v>
      </c>
    </row>
    <row r="1991" spans="1:9" x14ac:dyDescent="0.2">
      <c r="A1991" s="63" t="s">
        <v>782</v>
      </c>
      <c r="B1991" s="65" t="s">
        <v>3710</v>
      </c>
      <c r="D1991" s="65" t="s">
        <v>1467</v>
      </c>
      <c r="E1991" s="67">
        <v>0</v>
      </c>
      <c r="F1991" s="67">
        <v>0</v>
      </c>
      <c r="G1991" s="70">
        <v>0</v>
      </c>
      <c r="I1991" s="70">
        <f t="shared" si="40"/>
        <v>0</v>
      </c>
    </row>
    <row r="1992" spans="1:9" x14ac:dyDescent="0.2">
      <c r="A1992" s="63" t="s">
        <v>782</v>
      </c>
      <c r="B1992" s="65" t="s">
        <v>3711</v>
      </c>
      <c r="D1992" s="65" t="s">
        <v>3712</v>
      </c>
      <c r="E1992" s="67">
        <v>0</v>
      </c>
      <c r="F1992" s="67">
        <v>0</v>
      </c>
      <c r="G1992" s="70">
        <v>0</v>
      </c>
      <c r="I1992" s="70">
        <f t="shared" si="40"/>
        <v>0</v>
      </c>
    </row>
    <row r="1993" spans="1:9" x14ac:dyDescent="0.2">
      <c r="A1993" s="79" t="s">
        <v>782</v>
      </c>
      <c r="B1993" s="81" t="s">
        <v>3713</v>
      </c>
      <c r="D1993" s="81" t="s">
        <v>1095</v>
      </c>
      <c r="E1993" s="67">
        <v>0</v>
      </c>
      <c r="F1993" s="67">
        <v>0</v>
      </c>
      <c r="G1993" s="70">
        <v>0</v>
      </c>
      <c r="I1993" s="70">
        <f t="shared" si="40"/>
        <v>0</v>
      </c>
    </row>
    <row r="1994" spans="1:9" x14ac:dyDescent="0.2">
      <c r="A1994" s="64" t="s">
        <v>779</v>
      </c>
      <c r="B1994" s="77" t="s">
        <v>3714</v>
      </c>
      <c r="C1994" s="77"/>
      <c r="D1994" s="77" t="s">
        <v>824</v>
      </c>
      <c r="E1994" s="67"/>
      <c r="F1994" s="67"/>
      <c r="I1994" s="70">
        <f t="shared" si="40"/>
        <v>0</v>
      </c>
    </row>
    <row r="1995" spans="1:9" x14ac:dyDescent="0.2">
      <c r="A1995" s="105" t="s">
        <v>785</v>
      </c>
      <c r="B1995" s="106" t="s">
        <v>3715</v>
      </c>
      <c r="C1995" s="80" t="s">
        <v>3716</v>
      </c>
      <c r="D1995" s="80" t="s">
        <v>575</v>
      </c>
      <c r="E1995" s="67"/>
      <c r="F1995" s="67"/>
      <c r="I1995" s="70">
        <f t="shared" si="40"/>
        <v>0</v>
      </c>
    </row>
    <row r="1996" spans="1:9" x14ac:dyDescent="0.2">
      <c r="A1996" s="82" t="s">
        <v>779</v>
      </c>
      <c r="B1996" s="83" t="s">
        <v>3717</v>
      </c>
      <c r="C1996" s="78"/>
      <c r="D1996" s="77" t="s">
        <v>2166</v>
      </c>
      <c r="E1996" s="67"/>
      <c r="F1996" s="67"/>
      <c r="I1996" s="70">
        <f t="shared" si="40"/>
        <v>0</v>
      </c>
    </row>
    <row r="1997" spans="1:9" x14ac:dyDescent="0.2">
      <c r="A1997" s="63" t="s">
        <v>782</v>
      </c>
      <c r="B1997" s="65" t="s">
        <v>3718</v>
      </c>
      <c r="C1997" s="65" t="s">
        <v>3719</v>
      </c>
      <c r="D1997" s="65" t="s">
        <v>380</v>
      </c>
      <c r="E1997" s="67">
        <v>589.63</v>
      </c>
      <c r="F1997" s="67">
        <v>589.63</v>
      </c>
      <c r="G1997" s="70">
        <v>4367.63</v>
      </c>
      <c r="I1997" s="70">
        <f t="shared" si="40"/>
        <v>4367.63</v>
      </c>
    </row>
    <row r="1998" spans="1:9" x14ac:dyDescent="0.2">
      <c r="A1998" s="64" t="s">
        <v>779</v>
      </c>
      <c r="B1998" s="77" t="s">
        <v>3720</v>
      </c>
      <c r="C1998" s="80" t="s">
        <v>3719</v>
      </c>
      <c r="D1998" s="77" t="s">
        <v>380</v>
      </c>
      <c r="E1998" s="67"/>
      <c r="F1998" s="67"/>
      <c r="I1998" s="70">
        <f t="shared" si="40"/>
        <v>0</v>
      </c>
    </row>
    <row r="1999" spans="1:9" x14ac:dyDescent="0.2">
      <c r="A1999" s="79" t="s">
        <v>785</v>
      </c>
      <c r="B1999" s="80" t="s">
        <v>3721</v>
      </c>
      <c r="C1999" s="80" t="s">
        <v>3722</v>
      </c>
      <c r="D1999" s="80" t="s">
        <v>1449</v>
      </c>
      <c r="E1999" s="67">
        <v>0</v>
      </c>
      <c r="F1999" s="67">
        <v>0</v>
      </c>
      <c r="G1999" s="70">
        <v>0</v>
      </c>
      <c r="I1999" s="70">
        <f t="shared" si="40"/>
        <v>0</v>
      </c>
    </row>
    <row r="2000" spans="1:9" x14ac:dyDescent="0.2">
      <c r="A2000" s="63" t="s">
        <v>785</v>
      </c>
      <c r="B2000" s="65" t="s">
        <v>3723</v>
      </c>
      <c r="D2000" s="65" t="s">
        <v>1162</v>
      </c>
      <c r="E2000" s="67">
        <v>443.48</v>
      </c>
      <c r="F2000" s="67">
        <v>443.48</v>
      </c>
      <c r="G2000" s="70">
        <v>3285</v>
      </c>
      <c r="I2000" s="70">
        <f t="shared" si="40"/>
        <v>3285</v>
      </c>
    </row>
    <row r="2001" spans="1:9" x14ac:dyDescent="0.2">
      <c r="A2001" s="64" t="s">
        <v>779</v>
      </c>
      <c r="B2001" s="77" t="s">
        <v>3723</v>
      </c>
      <c r="C2001" s="77"/>
      <c r="D2001" s="77" t="s">
        <v>1162</v>
      </c>
      <c r="E2001" s="67"/>
      <c r="F2001" s="67"/>
      <c r="I2001" s="70">
        <f t="shared" si="40"/>
        <v>0</v>
      </c>
    </row>
    <row r="2002" spans="1:9" x14ac:dyDescent="0.2">
      <c r="A2002" s="90" t="s">
        <v>785</v>
      </c>
      <c r="B2002" s="123" t="s">
        <v>3724</v>
      </c>
      <c r="D2002" s="65" t="s">
        <v>691</v>
      </c>
      <c r="E2002" s="67">
        <v>42.53</v>
      </c>
      <c r="F2002" s="67">
        <v>42.53</v>
      </c>
      <c r="G2002" s="70">
        <v>315.04000000000002</v>
      </c>
      <c r="I2002" s="70">
        <f t="shared" si="40"/>
        <v>315.04000000000002</v>
      </c>
    </row>
    <row r="2003" spans="1:9" x14ac:dyDescent="0.2">
      <c r="A2003" s="79" t="s">
        <v>785</v>
      </c>
      <c r="B2003" s="80" t="s">
        <v>3725</v>
      </c>
      <c r="C2003" s="81"/>
      <c r="D2003" s="80" t="s">
        <v>993</v>
      </c>
      <c r="E2003" s="67">
        <v>0</v>
      </c>
      <c r="F2003" s="67">
        <v>0</v>
      </c>
      <c r="G2003" s="70">
        <v>0</v>
      </c>
      <c r="I2003" s="70">
        <f t="shared" si="40"/>
        <v>0</v>
      </c>
    </row>
    <row r="2004" spans="1:9" x14ac:dyDescent="0.2">
      <c r="A2004" s="64" t="s">
        <v>779</v>
      </c>
      <c r="B2004" s="77" t="s">
        <v>3726</v>
      </c>
      <c r="C2004" s="77"/>
      <c r="D2004" s="77" t="s">
        <v>993</v>
      </c>
      <c r="E2004" s="67">
        <v>0</v>
      </c>
      <c r="F2004" s="67">
        <v>0</v>
      </c>
      <c r="G2004" s="70">
        <v>0</v>
      </c>
      <c r="I2004" s="70">
        <f t="shared" si="40"/>
        <v>0</v>
      </c>
    </row>
    <row r="2005" spans="1:9" x14ac:dyDescent="0.2">
      <c r="A2005" s="64" t="s">
        <v>779</v>
      </c>
      <c r="B2005" s="78" t="s">
        <v>3727</v>
      </c>
      <c r="C2005" s="78"/>
      <c r="D2005" s="78" t="s">
        <v>1069</v>
      </c>
      <c r="E2005" s="67"/>
      <c r="F2005" s="67"/>
      <c r="I2005" s="70">
        <f t="shared" si="40"/>
        <v>0</v>
      </c>
    </row>
    <row r="2006" spans="1:9" x14ac:dyDescent="0.2">
      <c r="A2006" s="79" t="s">
        <v>785</v>
      </c>
      <c r="B2006" s="81" t="s">
        <v>3728</v>
      </c>
      <c r="C2006" s="81" t="s">
        <v>3729</v>
      </c>
      <c r="D2006" s="81" t="s">
        <v>1263</v>
      </c>
      <c r="E2006" s="67">
        <v>18.23</v>
      </c>
      <c r="F2006" s="67">
        <v>18.23</v>
      </c>
      <c r="G2006" s="70">
        <v>135</v>
      </c>
      <c r="I2006" s="70">
        <f t="shared" si="40"/>
        <v>135</v>
      </c>
    </row>
    <row r="2007" spans="1:9" x14ac:dyDescent="0.2">
      <c r="A2007" s="64" t="s">
        <v>779</v>
      </c>
      <c r="B2007" s="78" t="s">
        <v>3730</v>
      </c>
      <c r="C2007" s="81" t="s">
        <v>3729</v>
      </c>
      <c r="D2007" s="78" t="s">
        <v>1263</v>
      </c>
      <c r="E2007" s="67"/>
      <c r="F2007" s="67"/>
      <c r="I2007" s="70">
        <f t="shared" si="40"/>
        <v>0</v>
      </c>
    </row>
    <row r="2008" spans="1:9" x14ac:dyDescent="0.2">
      <c r="A2008" s="79" t="s">
        <v>782</v>
      </c>
      <c r="B2008" s="81" t="s">
        <v>3731</v>
      </c>
      <c r="C2008" s="81"/>
      <c r="D2008" s="81" t="s">
        <v>119</v>
      </c>
      <c r="E2008" s="67">
        <v>5.1100000000000003</v>
      </c>
      <c r="F2008" s="67">
        <v>5.12</v>
      </c>
      <c r="G2008" s="70">
        <v>37.9</v>
      </c>
      <c r="I2008" s="70">
        <f t="shared" si="40"/>
        <v>37.9</v>
      </c>
    </row>
    <row r="2009" spans="1:9" x14ac:dyDescent="0.2">
      <c r="A2009" s="79" t="s">
        <v>785</v>
      </c>
      <c r="B2009" s="81" t="s">
        <v>3732</v>
      </c>
      <c r="C2009" s="81"/>
      <c r="D2009" s="81" t="s">
        <v>3733</v>
      </c>
      <c r="E2009" s="67">
        <v>0</v>
      </c>
      <c r="F2009" s="67">
        <v>0</v>
      </c>
      <c r="G2009" s="70">
        <v>0</v>
      </c>
      <c r="I2009" s="70">
        <f t="shared" si="40"/>
        <v>0</v>
      </c>
    </row>
    <row r="2010" spans="1:9" x14ac:dyDescent="0.2">
      <c r="A2010" s="64" t="s">
        <v>779</v>
      </c>
      <c r="B2010" s="78" t="s">
        <v>3734</v>
      </c>
      <c r="C2010" s="81" t="s">
        <v>3735</v>
      </c>
      <c r="D2010" s="78" t="s">
        <v>3736</v>
      </c>
      <c r="E2010" s="67"/>
      <c r="F2010" s="67"/>
      <c r="I2010" s="70">
        <f t="shared" si="40"/>
        <v>0</v>
      </c>
    </row>
    <row r="2011" spans="1:9" x14ac:dyDescent="0.2">
      <c r="A2011" s="64" t="s">
        <v>779</v>
      </c>
      <c r="B2011" s="78" t="s">
        <v>3737</v>
      </c>
      <c r="C2011" s="78"/>
      <c r="D2011" s="78" t="s">
        <v>3738</v>
      </c>
      <c r="E2011" s="67"/>
      <c r="F2011" s="67"/>
      <c r="I2011" s="70">
        <f t="shared" ref="I2011:I2044" si="41">SUM(G2011:H2011)</f>
        <v>0</v>
      </c>
    </row>
    <row r="2012" spans="1:9" x14ac:dyDescent="0.2">
      <c r="A2012" s="84" t="s">
        <v>785</v>
      </c>
      <c r="B2012" s="81" t="s">
        <v>3739</v>
      </c>
      <c r="C2012" s="81"/>
      <c r="D2012" s="81" t="s">
        <v>3740</v>
      </c>
      <c r="E2012" s="67">
        <v>196.83</v>
      </c>
      <c r="F2012" s="67">
        <v>196.83</v>
      </c>
      <c r="G2012" s="70">
        <v>1458</v>
      </c>
      <c r="I2012" s="70">
        <f t="shared" si="41"/>
        <v>1458</v>
      </c>
    </row>
    <row r="2013" spans="1:9" x14ac:dyDescent="0.2">
      <c r="A2013" s="64" t="s">
        <v>779</v>
      </c>
      <c r="B2013" s="78" t="s">
        <v>3741</v>
      </c>
      <c r="C2013" s="78"/>
      <c r="D2013" s="78" t="s">
        <v>853</v>
      </c>
      <c r="E2013" s="67"/>
      <c r="F2013" s="67"/>
      <c r="I2013" s="70">
        <f t="shared" si="41"/>
        <v>0</v>
      </c>
    </row>
    <row r="2014" spans="1:9" x14ac:dyDescent="0.2">
      <c r="A2014" s="79" t="s">
        <v>785</v>
      </c>
      <c r="B2014" s="81" t="s">
        <v>3742</v>
      </c>
      <c r="C2014" s="81"/>
      <c r="D2014" s="81" t="s">
        <v>951</v>
      </c>
      <c r="E2014" s="67"/>
      <c r="F2014" s="67"/>
      <c r="I2014" s="70">
        <f t="shared" si="41"/>
        <v>0</v>
      </c>
    </row>
    <row r="2015" spans="1:9" x14ac:dyDescent="0.2">
      <c r="A2015" s="64" t="s">
        <v>779</v>
      </c>
      <c r="B2015" s="78" t="s">
        <v>3743</v>
      </c>
      <c r="C2015" s="78"/>
      <c r="D2015" s="78" t="s">
        <v>951</v>
      </c>
      <c r="E2015" s="67"/>
      <c r="F2015" s="67"/>
      <c r="I2015" s="70">
        <f t="shared" si="41"/>
        <v>0</v>
      </c>
    </row>
    <row r="2016" spans="1:9" x14ac:dyDescent="0.2">
      <c r="A2016" s="79" t="s">
        <v>785</v>
      </c>
      <c r="B2016" s="81" t="s">
        <v>3744</v>
      </c>
      <c r="C2016" s="81"/>
      <c r="D2016" s="81" t="s">
        <v>817</v>
      </c>
      <c r="E2016" s="67">
        <v>0</v>
      </c>
      <c r="F2016" s="67">
        <v>0</v>
      </c>
      <c r="G2016" s="70">
        <v>0</v>
      </c>
      <c r="I2016" s="70">
        <f t="shared" si="41"/>
        <v>0</v>
      </c>
    </row>
    <row r="2017" spans="1:9" x14ac:dyDescent="0.2">
      <c r="A2017" s="79" t="s">
        <v>782</v>
      </c>
      <c r="B2017" s="81" t="s">
        <v>3745</v>
      </c>
      <c r="C2017" s="78"/>
      <c r="D2017" s="81" t="s">
        <v>3746</v>
      </c>
      <c r="E2017" s="67">
        <v>204.3</v>
      </c>
      <c r="F2017" s="67">
        <v>204.31</v>
      </c>
      <c r="G2017" s="70">
        <v>1513.4</v>
      </c>
      <c r="I2017" s="70">
        <f t="shared" si="41"/>
        <v>1513.4</v>
      </c>
    </row>
    <row r="2018" spans="1:9" x14ac:dyDescent="0.2">
      <c r="A2018" s="64" t="s">
        <v>779</v>
      </c>
      <c r="B2018" s="78" t="s">
        <v>3747</v>
      </c>
      <c r="C2018" s="78"/>
      <c r="D2018" s="78" t="s">
        <v>3746</v>
      </c>
      <c r="E2018" s="67"/>
      <c r="F2018" s="67"/>
      <c r="I2018" s="70">
        <f t="shared" si="41"/>
        <v>0</v>
      </c>
    </row>
    <row r="2019" spans="1:9" x14ac:dyDescent="0.2">
      <c r="A2019" s="64" t="s">
        <v>779</v>
      </c>
      <c r="B2019" s="78" t="s">
        <v>3748</v>
      </c>
      <c r="D2019" s="78" t="s">
        <v>824</v>
      </c>
      <c r="E2019" s="67"/>
      <c r="F2019" s="67"/>
      <c r="I2019" s="70">
        <f t="shared" si="41"/>
        <v>0</v>
      </c>
    </row>
    <row r="2020" spans="1:9" x14ac:dyDescent="0.2">
      <c r="A2020" s="63" t="s">
        <v>785</v>
      </c>
      <c r="B2020" s="123" t="s">
        <v>3749</v>
      </c>
      <c r="D2020" s="65" t="s">
        <v>944</v>
      </c>
      <c r="E2020" s="67">
        <v>154.91</v>
      </c>
      <c r="F2020" s="67">
        <v>154.91</v>
      </c>
      <c r="G2020" s="70">
        <v>1147.5</v>
      </c>
      <c r="I2020" s="70">
        <f t="shared" si="41"/>
        <v>1147.5</v>
      </c>
    </row>
    <row r="2021" spans="1:9" x14ac:dyDescent="0.2">
      <c r="A2021" s="64" t="s">
        <v>779</v>
      </c>
      <c r="B2021" s="78" t="s">
        <v>3750</v>
      </c>
      <c r="C2021" s="81" t="s">
        <v>3751</v>
      </c>
      <c r="D2021" s="78" t="s">
        <v>1052</v>
      </c>
      <c r="E2021" s="67">
        <v>7.49</v>
      </c>
      <c r="F2021" s="67">
        <v>6.89</v>
      </c>
      <c r="G2021" s="70">
        <v>51</v>
      </c>
      <c r="I2021" s="70">
        <f t="shared" si="41"/>
        <v>51</v>
      </c>
    </row>
    <row r="2022" spans="1:9" x14ac:dyDescent="0.2">
      <c r="A2022" s="64" t="s">
        <v>779</v>
      </c>
      <c r="B2022" s="78" t="s">
        <v>3752</v>
      </c>
      <c r="C2022" s="81"/>
      <c r="D2022" s="78" t="s">
        <v>1999</v>
      </c>
      <c r="E2022" s="67"/>
      <c r="F2022" s="67"/>
      <c r="I2022" s="70">
        <f t="shared" si="41"/>
        <v>0</v>
      </c>
    </row>
    <row r="2023" spans="1:9" x14ac:dyDescent="0.2">
      <c r="A2023" s="79" t="s">
        <v>782</v>
      </c>
      <c r="B2023" s="81" t="s">
        <v>3753</v>
      </c>
      <c r="C2023" s="81"/>
      <c r="D2023" s="81" t="s">
        <v>3754</v>
      </c>
      <c r="E2023" s="67">
        <v>46.65</v>
      </c>
      <c r="F2023" s="67">
        <v>46.65</v>
      </c>
      <c r="G2023" s="70">
        <v>341.55</v>
      </c>
      <c r="H2023" s="70">
        <v>2.7</v>
      </c>
      <c r="I2023" s="70">
        <f t="shared" si="41"/>
        <v>344.25</v>
      </c>
    </row>
    <row r="2024" spans="1:9" x14ac:dyDescent="0.2">
      <c r="A2024" s="79" t="s">
        <v>785</v>
      </c>
      <c r="B2024" s="81" t="s">
        <v>3755</v>
      </c>
      <c r="C2024" s="81"/>
      <c r="D2024" s="81" t="s">
        <v>1316</v>
      </c>
      <c r="E2024" s="67">
        <v>0</v>
      </c>
      <c r="F2024" s="67">
        <v>0</v>
      </c>
      <c r="G2024" s="70">
        <v>0</v>
      </c>
      <c r="I2024" s="70">
        <f t="shared" si="41"/>
        <v>0</v>
      </c>
    </row>
    <row r="2025" spans="1:9" x14ac:dyDescent="0.2">
      <c r="A2025" s="79" t="s">
        <v>785</v>
      </c>
      <c r="B2025" s="81" t="s">
        <v>3756</v>
      </c>
      <c r="C2025" s="81"/>
      <c r="D2025" s="81" t="s">
        <v>3757</v>
      </c>
      <c r="E2025" s="67">
        <v>0</v>
      </c>
      <c r="F2025" s="67">
        <v>0</v>
      </c>
      <c r="G2025" s="70">
        <v>0</v>
      </c>
      <c r="I2025" s="70">
        <f t="shared" si="41"/>
        <v>0</v>
      </c>
    </row>
    <row r="2026" spans="1:9" x14ac:dyDescent="0.2">
      <c r="A2026" s="64" t="s">
        <v>779</v>
      </c>
      <c r="B2026" s="78" t="s">
        <v>3758</v>
      </c>
      <c r="C2026" s="81"/>
      <c r="D2026" s="78" t="s">
        <v>3757</v>
      </c>
      <c r="E2026" s="67"/>
      <c r="F2026" s="67"/>
      <c r="I2026" s="70">
        <f t="shared" si="41"/>
        <v>0</v>
      </c>
    </row>
    <row r="2027" spans="1:9" x14ac:dyDescent="0.2">
      <c r="A2027" s="63" t="s">
        <v>785</v>
      </c>
      <c r="B2027" s="65" t="s">
        <v>3759</v>
      </c>
      <c r="D2027" s="65" t="s">
        <v>3760</v>
      </c>
      <c r="E2027" s="67">
        <v>252</v>
      </c>
      <c r="F2027" s="67">
        <v>252</v>
      </c>
      <c r="G2027" s="70">
        <v>1866.67</v>
      </c>
      <c r="I2027" s="70">
        <f t="shared" si="41"/>
        <v>1866.67</v>
      </c>
    </row>
    <row r="2028" spans="1:9" x14ac:dyDescent="0.2">
      <c r="A2028" s="101" t="s">
        <v>785</v>
      </c>
      <c r="B2028" s="125" t="s">
        <v>3761</v>
      </c>
      <c r="C2028" s="125"/>
      <c r="D2028" s="125" t="s">
        <v>2614</v>
      </c>
      <c r="E2028" s="67">
        <v>0</v>
      </c>
      <c r="F2028" s="67">
        <v>0</v>
      </c>
      <c r="G2028" s="70">
        <v>0</v>
      </c>
      <c r="I2028" s="70">
        <f t="shared" si="41"/>
        <v>0</v>
      </c>
    </row>
    <row r="2029" spans="1:9" x14ac:dyDescent="0.2">
      <c r="A2029" s="86" t="s">
        <v>779</v>
      </c>
      <c r="B2029" s="87" t="s">
        <v>3762</v>
      </c>
      <c r="C2029" s="87"/>
      <c r="D2029" s="87" t="s">
        <v>817</v>
      </c>
      <c r="E2029" s="67">
        <v>0</v>
      </c>
      <c r="F2029" s="67">
        <v>0</v>
      </c>
      <c r="G2029" s="70">
        <v>0</v>
      </c>
      <c r="I2029" s="70">
        <f t="shared" si="41"/>
        <v>0</v>
      </c>
    </row>
    <row r="2030" spans="1:9" x14ac:dyDescent="0.2">
      <c r="A2030" s="63" t="s">
        <v>782</v>
      </c>
      <c r="B2030" s="65" t="s">
        <v>3763</v>
      </c>
      <c r="D2030" s="65" t="s">
        <v>1133</v>
      </c>
      <c r="E2030" s="67">
        <v>128.94</v>
      </c>
      <c r="F2030" s="67">
        <v>128.94</v>
      </c>
      <c r="G2030" s="70">
        <v>955.12</v>
      </c>
      <c r="I2030" s="70">
        <f t="shared" si="41"/>
        <v>955.12</v>
      </c>
    </row>
    <row r="2031" spans="1:9" x14ac:dyDescent="0.2">
      <c r="A2031" s="64" t="s">
        <v>779</v>
      </c>
      <c r="B2031" s="77" t="s">
        <v>3764</v>
      </c>
      <c r="C2031" s="77"/>
      <c r="D2031" s="77" t="s">
        <v>1133</v>
      </c>
      <c r="E2031" s="67">
        <v>0</v>
      </c>
      <c r="F2031" s="67">
        <v>0</v>
      </c>
      <c r="G2031" s="70">
        <v>0</v>
      </c>
      <c r="I2031" s="70">
        <f t="shared" si="41"/>
        <v>0</v>
      </c>
    </row>
    <row r="2032" spans="1:9" x14ac:dyDescent="0.2">
      <c r="A2032" s="79" t="s">
        <v>782</v>
      </c>
      <c r="B2032" s="80" t="s">
        <v>3765</v>
      </c>
      <c r="C2032" s="81"/>
      <c r="D2032" s="80" t="s">
        <v>3766</v>
      </c>
      <c r="E2032" s="67"/>
      <c r="F2032" s="67"/>
      <c r="I2032" s="70">
        <f t="shared" si="41"/>
        <v>0</v>
      </c>
    </row>
    <row r="2033" spans="1:9" x14ac:dyDescent="0.2">
      <c r="A2033" s="64" t="s">
        <v>779</v>
      </c>
      <c r="B2033" s="77" t="s">
        <v>3765</v>
      </c>
      <c r="C2033" s="81"/>
      <c r="D2033" s="77" t="s">
        <v>3766</v>
      </c>
      <c r="E2033" s="67"/>
      <c r="F2033" s="67"/>
      <c r="I2033" s="70">
        <f t="shared" si="41"/>
        <v>0</v>
      </c>
    </row>
    <row r="2034" spans="1:9" x14ac:dyDescent="0.2">
      <c r="A2034" s="79" t="s">
        <v>785</v>
      </c>
      <c r="B2034" s="80" t="s">
        <v>3767</v>
      </c>
      <c r="C2034" s="81"/>
      <c r="D2034" s="80" t="s">
        <v>1052</v>
      </c>
      <c r="E2034" s="67">
        <v>0</v>
      </c>
      <c r="F2034" s="67">
        <v>0</v>
      </c>
      <c r="G2034" s="70">
        <v>0</v>
      </c>
      <c r="I2034" s="70">
        <f t="shared" si="41"/>
        <v>0</v>
      </c>
    </row>
    <row r="2035" spans="1:9" x14ac:dyDescent="0.2">
      <c r="A2035" s="64" t="s">
        <v>779</v>
      </c>
      <c r="B2035" s="77" t="s">
        <v>3768</v>
      </c>
      <c r="C2035" s="78"/>
      <c r="D2035" s="77" t="s">
        <v>1052</v>
      </c>
      <c r="E2035" s="67"/>
      <c r="F2035" s="67"/>
      <c r="I2035" s="70">
        <f t="shared" si="41"/>
        <v>0</v>
      </c>
    </row>
    <row r="2036" spans="1:9" x14ac:dyDescent="0.2">
      <c r="A2036" s="63" t="s">
        <v>785</v>
      </c>
      <c r="B2036" s="65" t="s">
        <v>3769</v>
      </c>
      <c r="D2036" s="65" t="s">
        <v>791</v>
      </c>
      <c r="E2036" s="67">
        <v>301.95999999999998</v>
      </c>
      <c r="F2036" s="67">
        <v>301.95999999999998</v>
      </c>
      <c r="G2036" s="70">
        <v>1354.5</v>
      </c>
      <c r="H2036" s="70">
        <v>595.5</v>
      </c>
      <c r="I2036" s="70">
        <f t="shared" si="41"/>
        <v>1950</v>
      </c>
    </row>
    <row r="2037" spans="1:9" x14ac:dyDescent="0.2">
      <c r="A2037" s="64" t="s">
        <v>779</v>
      </c>
      <c r="B2037" s="77" t="s">
        <v>3770</v>
      </c>
      <c r="C2037" s="77"/>
      <c r="D2037" s="77" t="s">
        <v>3102</v>
      </c>
      <c r="E2037" s="67"/>
      <c r="F2037" s="67"/>
      <c r="I2037" s="70">
        <f t="shared" si="41"/>
        <v>0</v>
      </c>
    </row>
    <row r="2038" spans="1:9" x14ac:dyDescent="0.2">
      <c r="A2038" s="64" t="s">
        <v>779</v>
      </c>
      <c r="B2038" s="137" t="s">
        <v>3771</v>
      </c>
      <c r="C2038" s="138" t="s">
        <v>3772</v>
      </c>
      <c r="D2038" s="137" t="s">
        <v>817</v>
      </c>
      <c r="E2038" s="67"/>
      <c r="F2038" s="67"/>
      <c r="I2038" s="70">
        <f t="shared" si="41"/>
        <v>0</v>
      </c>
    </row>
    <row r="2039" spans="1:9" x14ac:dyDescent="0.2">
      <c r="A2039" s="64" t="s">
        <v>779</v>
      </c>
      <c r="B2039" s="137" t="s">
        <v>3773</v>
      </c>
      <c r="C2039" s="138"/>
      <c r="D2039" s="137" t="s">
        <v>1104</v>
      </c>
      <c r="E2039" s="67"/>
      <c r="F2039" s="67"/>
      <c r="I2039" s="70">
        <f t="shared" si="41"/>
        <v>0</v>
      </c>
    </row>
    <row r="2040" spans="1:9" x14ac:dyDescent="0.2">
      <c r="A2040" s="84" t="s">
        <v>785</v>
      </c>
      <c r="B2040" s="143" t="s">
        <v>3774</v>
      </c>
      <c r="C2040" s="138"/>
      <c r="D2040" s="138" t="s">
        <v>1652</v>
      </c>
      <c r="E2040" s="67">
        <v>0</v>
      </c>
      <c r="F2040" s="67">
        <v>0</v>
      </c>
      <c r="G2040" s="70">
        <v>0</v>
      </c>
      <c r="I2040" s="70">
        <f t="shared" si="41"/>
        <v>0</v>
      </c>
    </row>
    <row r="2041" spans="1:9" x14ac:dyDescent="0.2">
      <c r="A2041" s="82" t="s">
        <v>779</v>
      </c>
      <c r="B2041" s="144" t="s">
        <v>3775</v>
      </c>
      <c r="C2041" s="138"/>
      <c r="D2041" s="137" t="s">
        <v>1652</v>
      </c>
      <c r="E2041" s="67"/>
      <c r="F2041" s="67"/>
      <c r="I2041" s="70">
        <f t="shared" si="41"/>
        <v>0</v>
      </c>
    </row>
    <row r="2042" spans="1:9" x14ac:dyDescent="0.2">
      <c r="A2042" s="63" t="s">
        <v>785</v>
      </c>
      <c r="B2042" s="65" t="s">
        <v>3776</v>
      </c>
      <c r="D2042" s="65" t="s">
        <v>3777</v>
      </c>
      <c r="E2042" s="67">
        <v>0</v>
      </c>
      <c r="F2042" s="67">
        <v>0</v>
      </c>
      <c r="G2042" s="70">
        <v>0</v>
      </c>
      <c r="I2042" s="70">
        <f t="shared" si="41"/>
        <v>0</v>
      </c>
    </row>
    <row r="2043" spans="1:9" x14ac:dyDescent="0.2">
      <c r="A2043" s="112" t="s">
        <v>785</v>
      </c>
      <c r="B2043" s="130" t="s">
        <v>3778</v>
      </c>
      <c r="D2043" s="65" t="s">
        <v>1873</v>
      </c>
      <c r="E2043" s="67"/>
      <c r="F2043" s="67"/>
      <c r="I2043" s="70">
        <f t="shared" si="41"/>
        <v>0</v>
      </c>
    </row>
    <row r="2044" spans="1:9" x14ac:dyDescent="0.2">
      <c r="A2044" s="112" t="s">
        <v>785</v>
      </c>
      <c r="B2044" s="130" t="s">
        <v>3779</v>
      </c>
      <c r="D2044" s="65" t="s">
        <v>3780</v>
      </c>
      <c r="E2044" s="67">
        <v>298.89</v>
      </c>
      <c r="F2044" s="67">
        <v>359.03</v>
      </c>
      <c r="G2044" s="70">
        <v>2659.5</v>
      </c>
      <c r="I2044" s="70">
        <f t="shared" si="41"/>
        <v>2659.5</v>
      </c>
    </row>
    <row r="2045" spans="1:9" x14ac:dyDescent="0.2">
      <c r="A2045" s="84" t="s">
        <v>785</v>
      </c>
      <c r="B2045" s="134" t="s">
        <v>3781</v>
      </c>
      <c r="C2045" s="123"/>
      <c r="D2045" s="134" t="s">
        <v>3780</v>
      </c>
      <c r="E2045" s="67"/>
      <c r="F2045" s="67"/>
    </row>
    <row r="2046" spans="1:9" x14ac:dyDescent="0.2">
      <c r="A2046" s="64" t="s">
        <v>779</v>
      </c>
      <c r="B2046" s="77" t="s">
        <v>3782</v>
      </c>
      <c r="C2046" s="80"/>
      <c r="D2046" s="77" t="s">
        <v>1104</v>
      </c>
      <c r="E2046" s="67"/>
      <c r="F2046" s="67"/>
      <c r="I2046" s="70">
        <f t="shared" ref="I2046:I2093" si="42">SUM(G2046:H2046)</f>
        <v>0</v>
      </c>
    </row>
    <row r="2047" spans="1:9" x14ac:dyDescent="0.2">
      <c r="A2047" s="79" t="s">
        <v>785</v>
      </c>
      <c r="B2047" s="80" t="s">
        <v>3783</v>
      </c>
      <c r="C2047" s="80" t="s">
        <v>3784</v>
      </c>
      <c r="D2047" s="80" t="s">
        <v>834</v>
      </c>
      <c r="E2047" s="67">
        <v>0</v>
      </c>
      <c r="F2047" s="67">
        <v>0</v>
      </c>
      <c r="G2047" s="70">
        <v>0</v>
      </c>
      <c r="I2047" s="70">
        <f t="shared" si="42"/>
        <v>0</v>
      </c>
    </row>
    <row r="2048" spans="1:9" x14ac:dyDescent="0.2">
      <c r="A2048" s="118" t="s">
        <v>785</v>
      </c>
      <c r="B2048" s="125" t="s">
        <v>3785</v>
      </c>
      <c r="C2048" s="125"/>
      <c r="D2048" s="125" t="s">
        <v>3102</v>
      </c>
      <c r="E2048" s="67">
        <v>24.3</v>
      </c>
      <c r="F2048" s="67">
        <v>24.3</v>
      </c>
      <c r="G2048" s="70">
        <v>180</v>
      </c>
      <c r="I2048" s="70">
        <f t="shared" si="42"/>
        <v>180</v>
      </c>
    </row>
    <row r="2049" spans="1:9" x14ac:dyDescent="0.2">
      <c r="A2049" s="90" t="s">
        <v>785</v>
      </c>
      <c r="B2049" s="123" t="s">
        <v>3786</v>
      </c>
      <c r="D2049" s="125" t="s">
        <v>3787</v>
      </c>
      <c r="E2049" s="67">
        <v>130743.59</v>
      </c>
      <c r="F2049" s="67">
        <v>130743.59</v>
      </c>
      <c r="G2049" s="70">
        <v>968271</v>
      </c>
      <c r="H2049" s="70">
        <v>135</v>
      </c>
      <c r="I2049" s="70">
        <f t="shared" si="42"/>
        <v>968406</v>
      </c>
    </row>
    <row r="2050" spans="1:9" x14ac:dyDescent="0.2">
      <c r="A2050" s="64" t="s">
        <v>779</v>
      </c>
      <c r="B2050" s="78" t="s">
        <v>3788</v>
      </c>
      <c r="C2050" s="81" t="s">
        <v>3789</v>
      </c>
      <c r="D2050" s="128" t="s">
        <v>1069</v>
      </c>
      <c r="E2050" s="67"/>
      <c r="F2050" s="67"/>
      <c r="I2050" s="70">
        <f t="shared" si="42"/>
        <v>0</v>
      </c>
    </row>
    <row r="2051" spans="1:9" x14ac:dyDescent="0.2">
      <c r="A2051" s="79" t="s">
        <v>785</v>
      </c>
      <c r="B2051" s="81" t="s">
        <v>3790</v>
      </c>
      <c r="C2051" s="81"/>
      <c r="D2051" s="129" t="s">
        <v>853</v>
      </c>
      <c r="E2051" s="67">
        <v>0</v>
      </c>
      <c r="F2051" s="67">
        <v>0</v>
      </c>
      <c r="G2051" s="70">
        <v>0</v>
      </c>
      <c r="I2051" s="70">
        <f t="shared" si="42"/>
        <v>0</v>
      </c>
    </row>
    <row r="2052" spans="1:9" x14ac:dyDescent="0.2">
      <c r="A2052" s="90" t="s">
        <v>785</v>
      </c>
      <c r="B2052" s="123" t="s">
        <v>3791</v>
      </c>
      <c r="D2052" s="125" t="s">
        <v>933</v>
      </c>
      <c r="E2052" s="67">
        <v>0</v>
      </c>
      <c r="F2052" s="67">
        <v>0</v>
      </c>
      <c r="G2052" s="70">
        <v>0</v>
      </c>
      <c r="I2052" s="70">
        <f t="shared" si="42"/>
        <v>0</v>
      </c>
    </row>
    <row r="2053" spans="1:9" x14ac:dyDescent="0.2">
      <c r="A2053" s="84" t="s">
        <v>785</v>
      </c>
      <c r="B2053" s="134" t="s">
        <v>3792</v>
      </c>
      <c r="D2053" s="127" t="s">
        <v>3191</v>
      </c>
      <c r="E2053" s="67">
        <v>0</v>
      </c>
      <c r="F2053" s="67">
        <v>0</v>
      </c>
      <c r="G2053" s="70">
        <v>0</v>
      </c>
      <c r="I2053" s="70">
        <f t="shared" si="42"/>
        <v>0</v>
      </c>
    </row>
    <row r="2054" spans="1:9" x14ac:dyDescent="0.2">
      <c r="A2054" s="101" t="s">
        <v>785</v>
      </c>
      <c r="B2054" s="65" t="s">
        <v>3793</v>
      </c>
      <c r="D2054" s="125" t="s">
        <v>3794</v>
      </c>
      <c r="E2054" s="67">
        <v>17.010000000000002</v>
      </c>
      <c r="F2054" s="67">
        <v>17.010000000000002</v>
      </c>
      <c r="G2054" s="70">
        <v>126</v>
      </c>
      <c r="I2054" s="70">
        <f t="shared" si="42"/>
        <v>126</v>
      </c>
    </row>
    <row r="2055" spans="1:9" x14ac:dyDescent="0.2">
      <c r="A2055" s="86" t="s">
        <v>779</v>
      </c>
      <c r="B2055" s="78" t="s">
        <v>3795</v>
      </c>
      <c r="C2055" s="81" t="s">
        <v>3796</v>
      </c>
      <c r="D2055" s="128" t="s">
        <v>1052</v>
      </c>
      <c r="E2055" s="67"/>
      <c r="F2055" s="67"/>
      <c r="I2055" s="70">
        <f t="shared" si="42"/>
        <v>0</v>
      </c>
    </row>
    <row r="2056" spans="1:9" x14ac:dyDescent="0.2">
      <c r="A2056" s="90" t="s">
        <v>785</v>
      </c>
      <c r="B2056" s="123" t="s">
        <v>3797</v>
      </c>
      <c r="D2056" s="65" t="s">
        <v>1009</v>
      </c>
      <c r="E2056" s="67">
        <v>0</v>
      </c>
      <c r="F2056" s="67">
        <v>0</v>
      </c>
      <c r="G2056" s="70">
        <v>0</v>
      </c>
      <c r="I2056" s="70">
        <f t="shared" si="42"/>
        <v>0</v>
      </c>
    </row>
    <row r="2057" spans="1:9" x14ac:dyDescent="0.2">
      <c r="A2057" s="63" t="s">
        <v>785</v>
      </c>
      <c r="B2057" s="65" t="s">
        <v>3798</v>
      </c>
      <c r="D2057" s="65" t="s">
        <v>3799</v>
      </c>
      <c r="E2057" s="67">
        <v>68.25</v>
      </c>
      <c r="F2057" s="67">
        <v>68.239999999999995</v>
      </c>
      <c r="G2057" s="70">
        <v>505.5</v>
      </c>
      <c r="I2057" s="70">
        <f t="shared" si="42"/>
        <v>505.5</v>
      </c>
    </row>
    <row r="2058" spans="1:9" x14ac:dyDescent="0.2">
      <c r="A2058" s="63" t="s">
        <v>785</v>
      </c>
      <c r="B2058" s="65" t="s">
        <v>3800</v>
      </c>
      <c r="D2058" s="65" t="s">
        <v>3801</v>
      </c>
      <c r="E2058" s="67">
        <v>2600.71</v>
      </c>
      <c r="F2058" s="67">
        <v>2600.71</v>
      </c>
      <c r="G2058" s="70">
        <v>19264.5</v>
      </c>
      <c r="I2058" s="70">
        <f t="shared" si="42"/>
        <v>19264.5</v>
      </c>
    </row>
    <row r="2059" spans="1:9" x14ac:dyDescent="0.2">
      <c r="A2059" s="64" t="s">
        <v>779</v>
      </c>
      <c r="B2059" s="77" t="s">
        <v>3802</v>
      </c>
      <c r="C2059" s="77"/>
      <c r="D2059" s="77" t="s">
        <v>3803</v>
      </c>
      <c r="E2059" s="67"/>
      <c r="F2059" s="67"/>
      <c r="I2059" s="70">
        <f t="shared" si="42"/>
        <v>0</v>
      </c>
    </row>
    <row r="2060" spans="1:9" x14ac:dyDescent="0.2">
      <c r="A2060" s="63" t="s">
        <v>785</v>
      </c>
      <c r="B2060" s="65" t="s">
        <v>3804</v>
      </c>
      <c r="D2060" s="65" t="s">
        <v>3486</v>
      </c>
      <c r="E2060" s="67">
        <v>12.15</v>
      </c>
      <c r="F2060" s="67">
        <v>12.15</v>
      </c>
      <c r="G2060" s="70">
        <v>90</v>
      </c>
      <c r="I2060" s="70">
        <f t="shared" si="42"/>
        <v>90</v>
      </c>
    </row>
    <row r="2061" spans="1:9" x14ac:dyDescent="0.2">
      <c r="A2061" s="63" t="s">
        <v>785</v>
      </c>
      <c r="B2061" s="65" t="s">
        <v>3805</v>
      </c>
      <c r="C2061" s="65" t="s">
        <v>3806</v>
      </c>
      <c r="D2061" s="65" t="s">
        <v>1011</v>
      </c>
      <c r="E2061" s="67">
        <v>58.32</v>
      </c>
      <c r="F2061" s="67">
        <v>58.32</v>
      </c>
      <c r="G2061" s="70">
        <v>432</v>
      </c>
      <c r="I2061" s="70">
        <f t="shared" si="42"/>
        <v>432</v>
      </c>
    </row>
    <row r="2062" spans="1:9" x14ac:dyDescent="0.2">
      <c r="A2062" s="63" t="s">
        <v>782</v>
      </c>
      <c r="B2062" s="65" t="s">
        <v>3807</v>
      </c>
      <c r="D2062" s="65" t="s">
        <v>1133</v>
      </c>
      <c r="E2062" s="67">
        <f>1119.83-22.28</f>
        <v>1097.55</v>
      </c>
      <c r="F2062" s="67">
        <v>1097.55</v>
      </c>
      <c r="G2062" s="70">
        <f>8295.03-165</f>
        <v>8130.0300000000007</v>
      </c>
      <c r="I2062" s="70">
        <f t="shared" si="42"/>
        <v>8130.0300000000007</v>
      </c>
    </row>
    <row r="2063" spans="1:9" x14ac:dyDescent="0.2">
      <c r="A2063" s="64" t="s">
        <v>779</v>
      </c>
      <c r="B2063" s="77" t="s">
        <v>3808</v>
      </c>
      <c r="C2063" s="77"/>
      <c r="D2063" s="77" t="s">
        <v>1133</v>
      </c>
      <c r="E2063" s="67">
        <v>22.28</v>
      </c>
      <c r="F2063" s="67">
        <v>22.28</v>
      </c>
      <c r="G2063" s="70">
        <v>165</v>
      </c>
      <c r="I2063" s="70">
        <f t="shared" si="42"/>
        <v>165</v>
      </c>
    </row>
    <row r="2064" spans="1:9" x14ac:dyDescent="0.2">
      <c r="A2064" s="79" t="s">
        <v>782</v>
      </c>
      <c r="B2064" s="80" t="s">
        <v>3809</v>
      </c>
      <c r="C2064" s="80"/>
      <c r="D2064" s="80" t="s">
        <v>955</v>
      </c>
      <c r="E2064" s="67">
        <v>2558.4699999999998</v>
      </c>
      <c r="F2064" s="67">
        <v>2558.4699999999998</v>
      </c>
      <c r="G2064" s="70">
        <v>18298.259999999998</v>
      </c>
      <c r="H2064" s="70">
        <v>441</v>
      </c>
      <c r="I2064" s="70">
        <f t="shared" si="42"/>
        <v>18739.259999999998</v>
      </c>
    </row>
    <row r="2065" spans="1:9" x14ac:dyDescent="0.2">
      <c r="A2065" s="79" t="s">
        <v>785</v>
      </c>
      <c r="B2065" s="80" t="s">
        <v>3810</v>
      </c>
      <c r="C2065" s="80"/>
      <c r="D2065" s="80" t="s">
        <v>3811</v>
      </c>
      <c r="E2065" s="67">
        <v>0</v>
      </c>
      <c r="F2065" s="67">
        <v>0</v>
      </c>
      <c r="G2065" s="70">
        <v>0</v>
      </c>
      <c r="I2065" s="70">
        <f t="shared" si="42"/>
        <v>0</v>
      </c>
    </row>
    <row r="2066" spans="1:9" x14ac:dyDescent="0.2">
      <c r="A2066" s="63" t="s">
        <v>785</v>
      </c>
      <c r="B2066" s="89" t="s">
        <v>3812</v>
      </c>
      <c r="C2066" s="89"/>
      <c r="D2066" s="89" t="s">
        <v>986</v>
      </c>
      <c r="E2066" s="67">
        <v>6669.74</v>
      </c>
      <c r="F2066" s="67">
        <v>6669.74</v>
      </c>
      <c r="G2066" s="70">
        <v>49405.5</v>
      </c>
      <c r="I2066" s="70">
        <f t="shared" si="42"/>
        <v>49405.5</v>
      </c>
    </row>
    <row r="2067" spans="1:9" x14ac:dyDescent="0.2">
      <c r="A2067" s="101" t="s">
        <v>785</v>
      </c>
      <c r="B2067" s="119" t="s">
        <v>3813</v>
      </c>
      <c r="C2067" s="100"/>
      <c r="D2067" s="100" t="s">
        <v>3814</v>
      </c>
      <c r="E2067" s="67">
        <v>0</v>
      </c>
      <c r="F2067" s="67">
        <v>0</v>
      </c>
      <c r="G2067" s="70">
        <v>0</v>
      </c>
      <c r="I2067" s="70">
        <f t="shared" si="42"/>
        <v>0</v>
      </c>
    </row>
    <row r="2068" spans="1:9" x14ac:dyDescent="0.2">
      <c r="A2068" s="101" t="s">
        <v>785</v>
      </c>
      <c r="B2068" s="100" t="s">
        <v>3815</v>
      </c>
      <c r="C2068" s="100"/>
      <c r="D2068" s="100" t="s">
        <v>3816</v>
      </c>
      <c r="E2068" s="67">
        <v>170.1</v>
      </c>
      <c r="F2068" s="67">
        <v>170.1</v>
      </c>
      <c r="G2068" s="70">
        <v>1260</v>
      </c>
      <c r="I2068" s="70">
        <f t="shared" si="42"/>
        <v>1260</v>
      </c>
    </row>
    <row r="2069" spans="1:9" x14ac:dyDescent="0.2">
      <c r="A2069" s="63" t="s">
        <v>785</v>
      </c>
      <c r="B2069" s="65" t="s">
        <v>3817</v>
      </c>
      <c r="D2069" s="119" t="s">
        <v>3818</v>
      </c>
      <c r="E2069" s="67">
        <v>574.66</v>
      </c>
      <c r="F2069" s="67">
        <v>574.66999999999996</v>
      </c>
      <c r="G2069" s="70">
        <v>4239</v>
      </c>
      <c r="H2069" s="70">
        <v>12</v>
      </c>
      <c r="I2069" s="70">
        <f t="shared" si="42"/>
        <v>4251</v>
      </c>
    </row>
    <row r="2070" spans="1:9" x14ac:dyDescent="0.2">
      <c r="A2070" s="63" t="s">
        <v>785</v>
      </c>
      <c r="B2070" s="119" t="s">
        <v>3819</v>
      </c>
      <c r="D2070" s="119" t="s">
        <v>853</v>
      </c>
      <c r="E2070" s="67">
        <v>0</v>
      </c>
      <c r="F2070" s="67">
        <v>0</v>
      </c>
      <c r="G2070" s="70">
        <v>0</v>
      </c>
      <c r="I2070" s="70">
        <f t="shared" si="42"/>
        <v>0</v>
      </c>
    </row>
    <row r="2071" spans="1:9" x14ac:dyDescent="0.2">
      <c r="A2071" s="64" t="s">
        <v>779</v>
      </c>
      <c r="B2071" s="87" t="s">
        <v>3820</v>
      </c>
      <c r="C2071" s="78"/>
      <c r="D2071" s="87" t="s">
        <v>853</v>
      </c>
      <c r="E2071" s="67"/>
      <c r="F2071" s="67"/>
      <c r="I2071" s="70">
        <f t="shared" si="42"/>
        <v>0</v>
      </c>
    </row>
    <row r="2072" spans="1:9" x14ac:dyDescent="0.2">
      <c r="A2072" s="79" t="s">
        <v>785</v>
      </c>
      <c r="B2072" s="88" t="s">
        <v>3821</v>
      </c>
      <c r="D2072" s="88" t="s">
        <v>3822</v>
      </c>
      <c r="E2072" s="67">
        <v>0</v>
      </c>
      <c r="F2072" s="67">
        <v>0</v>
      </c>
      <c r="G2072" s="70">
        <v>0</v>
      </c>
      <c r="I2072" s="70">
        <f t="shared" si="42"/>
        <v>0</v>
      </c>
    </row>
    <row r="2073" spans="1:9" x14ac:dyDescent="0.2">
      <c r="A2073" s="63" t="s">
        <v>782</v>
      </c>
      <c r="B2073" s="119" t="s">
        <v>3823</v>
      </c>
      <c r="D2073" s="119" t="s">
        <v>699</v>
      </c>
      <c r="E2073" s="67">
        <v>18.16</v>
      </c>
      <c r="F2073" s="67">
        <v>18.16</v>
      </c>
      <c r="G2073" s="70">
        <v>134.55000000000001</v>
      </c>
      <c r="I2073" s="70">
        <f t="shared" si="42"/>
        <v>134.55000000000001</v>
      </c>
    </row>
    <row r="2074" spans="1:9" x14ac:dyDescent="0.2">
      <c r="A2074" s="90" t="s">
        <v>782</v>
      </c>
      <c r="B2074" s="119" t="s">
        <v>3824</v>
      </c>
      <c r="D2074" s="119" t="s">
        <v>3825</v>
      </c>
      <c r="E2074" s="67"/>
      <c r="F2074" s="67"/>
      <c r="I2074" s="70">
        <f t="shared" si="42"/>
        <v>0</v>
      </c>
    </row>
    <row r="2075" spans="1:9" x14ac:dyDescent="0.2">
      <c r="A2075" s="82" t="s">
        <v>779</v>
      </c>
      <c r="B2075" s="87" t="s">
        <v>3826</v>
      </c>
      <c r="C2075" s="78"/>
      <c r="D2075" s="87" t="s">
        <v>3825</v>
      </c>
      <c r="E2075" s="67"/>
      <c r="F2075" s="67"/>
      <c r="I2075" s="70">
        <f t="shared" si="42"/>
        <v>0</v>
      </c>
    </row>
    <row r="2076" spans="1:9" x14ac:dyDescent="0.2">
      <c r="A2076" s="64" t="s">
        <v>779</v>
      </c>
      <c r="B2076" s="87" t="s">
        <v>3827</v>
      </c>
      <c r="C2076" s="78"/>
      <c r="D2076" s="87" t="s">
        <v>1308</v>
      </c>
      <c r="E2076" s="67"/>
      <c r="F2076" s="67"/>
      <c r="I2076" s="70">
        <f t="shared" si="42"/>
        <v>0</v>
      </c>
    </row>
    <row r="2077" spans="1:9" x14ac:dyDescent="0.2">
      <c r="A2077" s="64" t="s">
        <v>779</v>
      </c>
      <c r="B2077" s="87" t="s">
        <v>3828</v>
      </c>
      <c r="C2077" s="78"/>
      <c r="D2077" s="87" t="s">
        <v>1136</v>
      </c>
      <c r="E2077" s="67"/>
      <c r="F2077" s="67"/>
      <c r="I2077" s="70">
        <f t="shared" si="42"/>
        <v>0</v>
      </c>
    </row>
    <row r="2078" spans="1:9" x14ac:dyDescent="0.2">
      <c r="A2078" s="79" t="s">
        <v>785</v>
      </c>
      <c r="B2078" s="88" t="s">
        <v>3829</v>
      </c>
      <c r="C2078" s="81" t="s">
        <v>3830</v>
      </c>
      <c r="D2078" s="88" t="s">
        <v>902</v>
      </c>
      <c r="E2078" s="67">
        <v>0</v>
      </c>
      <c r="F2078" s="67">
        <v>0</v>
      </c>
      <c r="G2078" s="70">
        <v>0</v>
      </c>
      <c r="I2078" s="70">
        <f t="shared" si="42"/>
        <v>0</v>
      </c>
    </row>
    <row r="2079" spans="1:9" x14ac:dyDescent="0.2">
      <c r="A2079" s="79" t="s">
        <v>785</v>
      </c>
      <c r="B2079" s="88" t="s">
        <v>3831</v>
      </c>
      <c r="C2079" s="81" t="s">
        <v>3832</v>
      </c>
      <c r="D2079" s="88" t="s">
        <v>1263</v>
      </c>
      <c r="E2079" s="67">
        <v>0</v>
      </c>
      <c r="F2079" s="67">
        <v>0</v>
      </c>
      <c r="G2079" s="70">
        <v>0</v>
      </c>
      <c r="I2079" s="70">
        <f t="shared" si="42"/>
        <v>0</v>
      </c>
    </row>
    <row r="2080" spans="1:9" x14ac:dyDescent="0.2">
      <c r="A2080" s="82" t="s">
        <v>779</v>
      </c>
      <c r="B2080" s="87" t="s">
        <v>3833</v>
      </c>
      <c r="C2080" s="78"/>
      <c r="D2080" s="87" t="s">
        <v>3834</v>
      </c>
      <c r="E2080" s="67"/>
      <c r="F2080" s="67"/>
      <c r="I2080" s="70">
        <f t="shared" si="42"/>
        <v>0</v>
      </c>
    </row>
    <row r="2081" spans="1:9" x14ac:dyDescent="0.2">
      <c r="A2081" s="79" t="s">
        <v>785</v>
      </c>
      <c r="B2081" s="88" t="s">
        <v>3835</v>
      </c>
      <c r="C2081" s="81"/>
      <c r="D2081" s="88" t="s">
        <v>1478</v>
      </c>
      <c r="E2081" s="67">
        <v>138.51</v>
      </c>
      <c r="F2081" s="67">
        <v>138.51</v>
      </c>
      <c r="G2081" s="70">
        <v>1026</v>
      </c>
      <c r="I2081" s="70">
        <f t="shared" si="42"/>
        <v>1026</v>
      </c>
    </row>
    <row r="2082" spans="1:9" x14ac:dyDescent="0.2">
      <c r="A2082" s="79" t="s">
        <v>785</v>
      </c>
      <c r="B2082" s="88" t="s">
        <v>3836</v>
      </c>
      <c r="C2082" s="81"/>
      <c r="D2082" s="88" t="s">
        <v>1267</v>
      </c>
      <c r="E2082" s="67">
        <v>0</v>
      </c>
      <c r="F2082" s="67">
        <v>0</v>
      </c>
      <c r="G2082" s="70">
        <v>0</v>
      </c>
      <c r="I2082" s="70">
        <f t="shared" si="42"/>
        <v>0</v>
      </c>
    </row>
    <row r="2083" spans="1:9" x14ac:dyDescent="0.2">
      <c r="A2083" s="79" t="s">
        <v>785</v>
      </c>
      <c r="B2083" s="88" t="s">
        <v>3837</v>
      </c>
      <c r="C2083" s="81" t="s">
        <v>3838</v>
      </c>
      <c r="D2083" s="88" t="s">
        <v>853</v>
      </c>
      <c r="E2083" s="67"/>
      <c r="F2083" s="67"/>
      <c r="I2083" s="70">
        <f t="shared" si="42"/>
        <v>0</v>
      </c>
    </row>
    <row r="2084" spans="1:9" x14ac:dyDescent="0.2">
      <c r="A2084" s="118" t="s">
        <v>782</v>
      </c>
      <c r="B2084" s="129" t="s">
        <v>3839</v>
      </c>
      <c r="C2084" s="129"/>
      <c r="D2084" s="129" t="s">
        <v>2557</v>
      </c>
      <c r="E2084" s="67">
        <v>16.5</v>
      </c>
      <c r="F2084" s="67">
        <v>16.5</v>
      </c>
      <c r="G2084" s="70">
        <v>122.25</v>
      </c>
      <c r="I2084" s="70">
        <f t="shared" si="42"/>
        <v>122.25</v>
      </c>
    </row>
    <row r="2085" spans="1:9" x14ac:dyDescent="0.2">
      <c r="A2085" s="92" t="s">
        <v>779</v>
      </c>
      <c r="B2085" s="87" t="s">
        <v>3840</v>
      </c>
      <c r="C2085" s="128"/>
      <c r="D2085" s="87" t="s">
        <v>1027</v>
      </c>
      <c r="E2085" s="67">
        <v>0</v>
      </c>
      <c r="F2085" s="67">
        <v>0</v>
      </c>
      <c r="G2085" s="70">
        <v>0</v>
      </c>
      <c r="I2085" s="70">
        <f t="shared" si="42"/>
        <v>0</v>
      </c>
    </row>
    <row r="2086" spans="1:9" x14ac:dyDescent="0.2">
      <c r="A2086" s="105" t="s">
        <v>785</v>
      </c>
      <c r="B2086" s="106" t="s">
        <v>3841</v>
      </c>
      <c r="C2086" s="80"/>
      <c r="D2086" s="80" t="s">
        <v>1656</v>
      </c>
      <c r="E2086" s="67"/>
      <c r="F2086" s="67"/>
      <c r="I2086" s="70">
        <f t="shared" si="42"/>
        <v>0</v>
      </c>
    </row>
    <row r="2087" spans="1:9" x14ac:dyDescent="0.2">
      <c r="A2087" s="86" t="s">
        <v>779</v>
      </c>
      <c r="B2087" s="95" t="s">
        <v>3842</v>
      </c>
      <c r="C2087" s="95"/>
      <c r="D2087" s="95" t="s">
        <v>1263</v>
      </c>
      <c r="E2087" s="67">
        <v>5.66</v>
      </c>
      <c r="F2087" s="67">
        <v>5.67</v>
      </c>
      <c r="G2087" s="70">
        <v>41.94</v>
      </c>
      <c r="I2087" s="70">
        <f t="shared" si="42"/>
        <v>41.94</v>
      </c>
    </row>
    <row r="2088" spans="1:9" x14ac:dyDescent="0.2">
      <c r="A2088" s="93" t="s">
        <v>785</v>
      </c>
      <c r="B2088" s="94" t="s">
        <v>3843</v>
      </c>
      <c r="C2088" s="94"/>
      <c r="D2088" s="94" t="s">
        <v>853</v>
      </c>
      <c r="E2088" s="67">
        <v>0</v>
      </c>
      <c r="F2088" s="67">
        <v>0</v>
      </c>
      <c r="G2088" s="70">
        <v>0</v>
      </c>
      <c r="I2088" s="70">
        <f t="shared" si="42"/>
        <v>0</v>
      </c>
    </row>
    <row r="2089" spans="1:9" x14ac:dyDescent="0.2">
      <c r="A2089" s="86" t="s">
        <v>779</v>
      </c>
      <c r="B2089" s="95" t="s">
        <v>3844</v>
      </c>
      <c r="C2089" s="95"/>
      <c r="D2089" s="95" t="s">
        <v>1125</v>
      </c>
      <c r="E2089" s="145">
        <v>0</v>
      </c>
      <c r="F2089" s="67">
        <v>0</v>
      </c>
      <c r="G2089" s="70">
        <v>0</v>
      </c>
      <c r="I2089" s="70">
        <f t="shared" si="42"/>
        <v>0</v>
      </c>
    </row>
    <row r="2090" spans="1:9" x14ac:dyDescent="0.2">
      <c r="A2090" s="93" t="s">
        <v>785</v>
      </c>
      <c r="B2090" s="94" t="s">
        <v>3845</v>
      </c>
      <c r="C2090" s="94"/>
      <c r="D2090" s="94" t="s">
        <v>3846</v>
      </c>
      <c r="E2090" s="145">
        <v>0</v>
      </c>
      <c r="F2090" s="67">
        <v>0</v>
      </c>
      <c r="G2090" s="70">
        <v>0</v>
      </c>
      <c r="I2090" s="70">
        <f t="shared" si="42"/>
        <v>0</v>
      </c>
    </row>
    <row r="2091" spans="1:9" x14ac:dyDescent="0.2">
      <c r="A2091" s="86" t="s">
        <v>779</v>
      </c>
      <c r="B2091" s="95" t="s">
        <v>3847</v>
      </c>
      <c r="C2091" s="94" t="s">
        <v>3848</v>
      </c>
      <c r="D2091" s="95" t="s">
        <v>1198</v>
      </c>
      <c r="E2091" s="145"/>
      <c r="F2091" s="67"/>
      <c r="I2091" s="70">
        <f t="shared" si="42"/>
        <v>0</v>
      </c>
    </row>
    <row r="2092" spans="1:9" x14ac:dyDescent="0.2">
      <c r="A2092" s="101" t="s">
        <v>785</v>
      </c>
      <c r="B2092" s="100" t="s">
        <v>3849</v>
      </c>
      <c r="C2092" s="100"/>
      <c r="D2092" s="100" t="s">
        <v>1121</v>
      </c>
      <c r="E2092" s="102">
        <v>1059</v>
      </c>
      <c r="F2092" s="67">
        <v>1059.01</v>
      </c>
      <c r="G2092" s="70">
        <v>7844.49</v>
      </c>
      <c r="I2092" s="70">
        <f t="shared" si="42"/>
        <v>7844.49</v>
      </c>
    </row>
    <row r="2093" spans="1:9" x14ac:dyDescent="0.2">
      <c r="A2093" s="86" t="s">
        <v>779</v>
      </c>
      <c r="B2093" s="95" t="s">
        <v>3850</v>
      </c>
      <c r="C2093" s="95"/>
      <c r="D2093" s="95" t="s">
        <v>1198</v>
      </c>
      <c r="E2093" s="102"/>
      <c r="F2093" s="67">
        <f>E2093</f>
        <v>0</v>
      </c>
      <c r="I2093" s="70">
        <f t="shared" si="42"/>
        <v>0</v>
      </c>
    </row>
    <row r="2094" spans="1:9" x14ac:dyDescent="0.2">
      <c r="A2094" s="101"/>
      <c r="B2094" s="100"/>
      <c r="C2094" s="100"/>
      <c r="D2094" s="100"/>
      <c r="E2094" s="146"/>
      <c r="F2094" s="146"/>
      <c r="G2094" s="147"/>
      <c r="H2094" s="147"/>
      <c r="I2094" s="147"/>
    </row>
    <row r="2095" spans="1:9" x14ac:dyDescent="0.2">
      <c r="A2095" s="101"/>
      <c r="B2095" s="100"/>
      <c r="C2095" s="100"/>
      <c r="D2095" s="100"/>
      <c r="E2095" s="102"/>
      <c r="F2095" s="102"/>
      <c r="G2095" s="148"/>
      <c r="H2095" s="148"/>
      <c r="I2095" s="148"/>
    </row>
    <row r="2096" spans="1:9" x14ac:dyDescent="0.2">
      <c r="A2096" s="101"/>
      <c r="B2096" s="78" t="s">
        <v>3851</v>
      </c>
      <c r="C2096" s="100"/>
      <c r="D2096" s="100"/>
      <c r="E2096" s="58">
        <f t="shared" ref="E2096:F2096" si="43">SUM(E5:E2092)</f>
        <v>999094.51100000215</v>
      </c>
      <c r="F2096" s="58">
        <f t="shared" si="43"/>
        <v>998588.69000000227</v>
      </c>
      <c r="G2096" s="149"/>
      <c r="H2096" s="149"/>
      <c r="I2096" s="149">
        <f>SUM(I5:I2092)</f>
        <v>7362972.6289814822</v>
      </c>
    </row>
    <row r="2097" spans="1:9" x14ac:dyDescent="0.2">
      <c r="E2097" s="67"/>
      <c r="F2097" s="67"/>
    </row>
    <row r="2098" spans="1:9" x14ac:dyDescent="0.2">
      <c r="A2098" s="150" t="s">
        <v>707</v>
      </c>
      <c r="E2098" s="67"/>
      <c r="F2098" s="67"/>
    </row>
    <row r="2099" spans="1:9" x14ac:dyDescent="0.2">
      <c r="A2099" s="150"/>
      <c r="E2099" s="67"/>
      <c r="F2099" s="67"/>
    </row>
    <row r="2100" spans="1:9" x14ac:dyDescent="0.2">
      <c r="A2100" s="150" t="s">
        <v>3852</v>
      </c>
      <c r="B2100" s="65" t="s">
        <v>3853</v>
      </c>
      <c r="E2100" s="67">
        <v>131.72</v>
      </c>
      <c r="F2100" s="67">
        <v>131.72</v>
      </c>
      <c r="I2100" s="70">
        <f t="shared" ref="I2100:I2163" si="44">SUM(G2100:H2100)</f>
        <v>0</v>
      </c>
    </row>
    <row r="2101" spans="1:9" x14ac:dyDescent="0.2">
      <c r="A2101" s="150" t="s">
        <v>1766</v>
      </c>
      <c r="B2101" s="65" t="s">
        <v>3854</v>
      </c>
      <c r="E2101" s="67">
        <v>0</v>
      </c>
      <c r="F2101" s="67">
        <v>0</v>
      </c>
      <c r="G2101" s="70">
        <v>0</v>
      </c>
      <c r="I2101" s="70">
        <f t="shared" si="44"/>
        <v>0</v>
      </c>
    </row>
    <row r="2102" spans="1:9" x14ac:dyDescent="0.2">
      <c r="A2102" s="150" t="s">
        <v>1766</v>
      </c>
      <c r="B2102" s="65" t="s">
        <v>3855</v>
      </c>
      <c r="E2102" s="67">
        <v>0</v>
      </c>
      <c r="F2102" s="67">
        <v>0</v>
      </c>
      <c r="G2102" s="70">
        <v>0</v>
      </c>
      <c r="I2102" s="70">
        <f t="shared" si="44"/>
        <v>0</v>
      </c>
    </row>
    <row r="2103" spans="1:9" x14ac:dyDescent="0.2">
      <c r="A2103" s="150" t="s">
        <v>1766</v>
      </c>
      <c r="B2103" s="65" t="s">
        <v>3856</v>
      </c>
      <c r="E2103" s="67">
        <v>0</v>
      </c>
      <c r="F2103" s="67">
        <v>0</v>
      </c>
      <c r="G2103" s="70">
        <v>0</v>
      </c>
      <c r="I2103" s="70">
        <f t="shared" si="44"/>
        <v>0</v>
      </c>
    </row>
    <row r="2104" spans="1:9" x14ac:dyDescent="0.2">
      <c r="A2104" s="150" t="s">
        <v>1464</v>
      </c>
      <c r="B2104" s="65" t="s">
        <v>3857</v>
      </c>
      <c r="E2104" s="67">
        <v>43.77</v>
      </c>
      <c r="F2104" s="67">
        <v>43.77</v>
      </c>
      <c r="I2104" s="70">
        <f t="shared" si="44"/>
        <v>0</v>
      </c>
    </row>
    <row r="2105" spans="1:9" x14ac:dyDescent="0.2">
      <c r="A2105" s="150" t="s">
        <v>1766</v>
      </c>
      <c r="B2105" s="65" t="s">
        <v>3858</v>
      </c>
      <c r="E2105" s="67">
        <v>0</v>
      </c>
      <c r="F2105" s="67">
        <v>0</v>
      </c>
      <c r="G2105" s="70">
        <v>0</v>
      </c>
      <c r="I2105" s="70">
        <f t="shared" si="44"/>
        <v>0</v>
      </c>
    </row>
    <row r="2106" spans="1:9" x14ac:dyDescent="0.2">
      <c r="A2106" s="150" t="s">
        <v>1766</v>
      </c>
      <c r="B2106" s="65" t="s">
        <v>3859</v>
      </c>
      <c r="E2106" s="67">
        <v>25</v>
      </c>
      <c r="F2106" s="67">
        <v>25</v>
      </c>
      <c r="I2106" s="70">
        <f t="shared" si="44"/>
        <v>0</v>
      </c>
    </row>
    <row r="2107" spans="1:9" x14ac:dyDescent="0.2">
      <c r="A2107" s="150" t="s">
        <v>1766</v>
      </c>
      <c r="B2107" s="65" t="s">
        <v>3860</v>
      </c>
      <c r="E2107" s="67">
        <v>0</v>
      </c>
      <c r="F2107" s="67">
        <v>0</v>
      </c>
      <c r="G2107" s="70">
        <v>0</v>
      </c>
      <c r="I2107" s="70">
        <f t="shared" si="44"/>
        <v>0</v>
      </c>
    </row>
    <row r="2108" spans="1:9" x14ac:dyDescent="0.2">
      <c r="A2108" s="150" t="s">
        <v>1766</v>
      </c>
      <c r="B2108" s="65" t="s">
        <v>3861</v>
      </c>
      <c r="E2108" s="67">
        <v>25</v>
      </c>
      <c r="F2108" s="67">
        <v>25</v>
      </c>
      <c r="I2108" s="70">
        <f t="shared" si="44"/>
        <v>0</v>
      </c>
    </row>
    <row r="2109" spans="1:9" x14ac:dyDescent="0.2">
      <c r="A2109" s="150" t="s">
        <v>720</v>
      </c>
      <c r="B2109" s="65" t="s">
        <v>3862</v>
      </c>
      <c r="E2109" s="67">
        <v>0</v>
      </c>
      <c r="F2109" s="67">
        <v>0</v>
      </c>
      <c r="I2109" s="70">
        <f t="shared" si="44"/>
        <v>0</v>
      </c>
    </row>
    <row r="2110" spans="1:9" x14ac:dyDescent="0.2">
      <c r="A2110" s="150" t="s">
        <v>720</v>
      </c>
      <c r="B2110" s="65" t="s">
        <v>3863</v>
      </c>
      <c r="E2110" s="67">
        <v>0</v>
      </c>
      <c r="F2110" s="67">
        <v>0</v>
      </c>
      <c r="I2110" s="70">
        <f t="shared" si="44"/>
        <v>0</v>
      </c>
    </row>
    <row r="2111" spans="1:9" x14ac:dyDescent="0.2">
      <c r="A2111" s="150" t="s">
        <v>1766</v>
      </c>
      <c r="B2111" s="65" t="s">
        <v>3864</v>
      </c>
      <c r="E2111" s="67">
        <v>20.149999999999999</v>
      </c>
      <c r="F2111" s="67">
        <v>20.149999999999999</v>
      </c>
      <c r="I2111" s="70">
        <f t="shared" si="44"/>
        <v>0</v>
      </c>
    </row>
    <row r="2112" spans="1:9" x14ac:dyDescent="0.2">
      <c r="A2112" s="150" t="s">
        <v>1766</v>
      </c>
      <c r="B2112" s="65" t="s">
        <v>3865</v>
      </c>
      <c r="E2112" s="67">
        <v>38.92</v>
      </c>
      <c r="F2112" s="67">
        <v>38.92</v>
      </c>
      <c r="I2112" s="70">
        <f t="shared" si="44"/>
        <v>0</v>
      </c>
    </row>
    <row r="2113" spans="1:9" x14ac:dyDescent="0.2">
      <c r="A2113" s="63" t="s">
        <v>720</v>
      </c>
      <c r="B2113" s="65" t="s">
        <v>3866</v>
      </c>
      <c r="E2113" s="67">
        <v>0</v>
      </c>
      <c r="F2113" s="67">
        <v>0</v>
      </c>
      <c r="G2113" s="70">
        <v>0</v>
      </c>
      <c r="I2113" s="70">
        <f t="shared" si="44"/>
        <v>0</v>
      </c>
    </row>
    <row r="2114" spans="1:9" x14ac:dyDescent="0.2">
      <c r="A2114" s="63" t="s">
        <v>720</v>
      </c>
      <c r="B2114" s="65" t="s">
        <v>3867</v>
      </c>
      <c r="E2114" s="67">
        <v>0</v>
      </c>
      <c r="F2114" s="67">
        <v>0</v>
      </c>
      <c r="G2114" s="70">
        <v>0</v>
      </c>
      <c r="I2114" s="70">
        <f t="shared" si="44"/>
        <v>0</v>
      </c>
    </row>
    <row r="2115" spans="1:9" x14ac:dyDescent="0.2">
      <c r="A2115" s="63" t="s">
        <v>1766</v>
      </c>
      <c r="B2115" s="65" t="s">
        <v>3868</v>
      </c>
      <c r="E2115" s="67">
        <v>0</v>
      </c>
      <c r="F2115" s="67">
        <v>0</v>
      </c>
      <c r="G2115" s="70">
        <v>0</v>
      </c>
      <c r="I2115" s="70">
        <f t="shared" si="44"/>
        <v>0</v>
      </c>
    </row>
    <row r="2116" spans="1:9" x14ac:dyDescent="0.2">
      <c r="A2116" s="63" t="s">
        <v>1766</v>
      </c>
      <c r="B2116" s="65" t="s">
        <v>3869</v>
      </c>
      <c r="E2116" s="67">
        <v>25</v>
      </c>
      <c r="F2116" s="67">
        <v>25</v>
      </c>
      <c r="I2116" s="70">
        <f t="shared" si="44"/>
        <v>0</v>
      </c>
    </row>
    <row r="2117" spans="1:9" x14ac:dyDescent="0.2">
      <c r="A2117" s="63" t="s">
        <v>1766</v>
      </c>
      <c r="B2117" s="65" t="s">
        <v>3870</v>
      </c>
      <c r="E2117" s="67">
        <v>223.56</v>
      </c>
      <c r="F2117" s="67">
        <v>223.56</v>
      </c>
      <c r="I2117" s="70">
        <f t="shared" si="44"/>
        <v>0</v>
      </c>
    </row>
    <row r="2118" spans="1:9" x14ac:dyDescent="0.2">
      <c r="A2118" s="63" t="s">
        <v>1766</v>
      </c>
      <c r="B2118" s="65" t="s">
        <v>3871</v>
      </c>
      <c r="E2118" s="67">
        <v>445.3</v>
      </c>
      <c r="F2118" s="67">
        <v>445.3</v>
      </c>
      <c r="I2118" s="70">
        <f t="shared" si="44"/>
        <v>0</v>
      </c>
    </row>
    <row r="2119" spans="1:9" x14ac:dyDescent="0.2">
      <c r="A2119" s="63" t="s">
        <v>1766</v>
      </c>
      <c r="B2119" s="65" t="s">
        <v>3872</v>
      </c>
      <c r="E2119" s="67">
        <v>29.45</v>
      </c>
      <c r="F2119" s="67">
        <v>29.45</v>
      </c>
      <c r="I2119" s="70">
        <f t="shared" si="44"/>
        <v>0</v>
      </c>
    </row>
    <row r="2120" spans="1:9" x14ac:dyDescent="0.2">
      <c r="A2120" s="63" t="s">
        <v>3852</v>
      </c>
      <c r="B2120" s="65" t="s">
        <v>3873</v>
      </c>
      <c r="E2120" s="67">
        <v>10.58</v>
      </c>
      <c r="F2120" s="67">
        <v>10.58</v>
      </c>
      <c r="I2120" s="70">
        <f t="shared" si="44"/>
        <v>0</v>
      </c>
    </row>
    <row r="2121" spans="1:9" x14ac:dyDescent="0.2">
      <c r="A2121" s="63" t="s">
        <v>720</v>
      </c>
      <c r="B2121" s="65" t="s">
        <v>3874</v>
      </c>
      <c r="E2121" s="67">
        <v>0</v>
      </c>
      <c r="F2121" s="67">
        <v>0</v>
      </c>
      <c r="G2121" s="70">
        <v>0</v>
      </c>
      <c r="I2121" s="70">
        <f t="shared" si="44"/>
        <v>0</v>
      </c>
    </row>
    <row r="2122" spans="1:9" x14ac:dyDescent="0.2">
      <c r="A2122" s="63" t="s">
        <v>3852</v>
      </c>
      <c r="B2122" s="65" t="s">
        <v>3875</v>
      </c>
      <c r="E2122" s="67">
        <v>2.46</v>
      </c>
      <c r="F2122" s="67">
        <v>2.46</v>
      </c>
      <c r="I2122" s="70">
        <f t="shared" si="44"/>
        <v>0</v>
      </c>
    </row>
    <row r="2123" spans="1:9" x14ac:dyDescent="0.2">
      <c r="A2123" s="63" t="s">
        <v>1766</v>
      </c>
      <c r="B2123" s="65" t="s">
        <v>3876</v>
      </c>
      <c r="E2123" s="67">
        <v>47.39</v>
      </c>
      <c r="F2123" s="67">
        <v>47.39</v>
      </c>
      <c r="I2123" s="70">
        <f t="shared" si="44"/>
        <v>0</v>
      </c>
    </row>
    <row r="2124" spans="1:9" x14ac:dyDescent="0.2">
      <c r="A2124" s="63" t="s">
        <v>1766</v>
      </c>
      <c r="B2124" s="65" t="s">
        <v>3877</v>
      </c>
      <c r="E2124" s="67">
        <v>26.2</v>
      </c>
      <c r="F2124" s="67">
        <v>26.2</v>
      </c>
      <c r="I2124" s="70">
        <f t="shared" si="44"/>
        <v>0</v>
      </c>
    </row>
    <row r="2125" spans="1:9" x14ac:dyDescent="0.2">
      <c r="A2125" s="63" t="s">
        <v>3852</v>
      </c>
      <c r="B2125" s="65" t="s">
        <v>3878</v>
      </c>
      <c r="E2125" s="67">
        <v>1.34</v>
      </c>
      <c r="F2125" s="67">
        <v>1.34</v>
      </c>
      <c r="I2125" s="70">
        <f t="shared" si="44"/>
        <v>0</v>
      </c>
    </row>
    <row r="2126" spans="1:9" x14ac:dyDescent="0.2">
      <c r="A2126" s="63" t="s">
        <v>1766</v>
      </c>
      <c r="B2126" s="65" t="s">
        <v>3879</v>
      </c>
      <c r="E2126" s="67">
        <v>21.87</v>
      </c>
      <c r="F2126" s="67">
        <v>21.87</v>
      </c>
      <c r="G2126" s="70">
        <v>162</v>
      </c>
      <c r="I2126" s="70">
        <f t="shared" si="44"/>
        <v>162</v>
      </c>
    </row>
    <row r="2127" spans="1:9" x14ac:dyDescent="0.2">
      <c r="A2127" s="63" t="s">
        <v>1766</v>
      </c>
      <c r="B2127" s="65" t="s">
        <v>3880</v>
      </c>
      <c r="E2127" s="67">
        <v>26.53</v>
      </c>
      <c r="F2127" s="67">
        <v>26.53</v>
      </c>
      <c r="I2127" s="70">
        <f t="shared" si="44"/>
        <v>0</v>
      </c>
    </row>
    <row r="2128" spans="1:9" x14ac:dyDescent="0.2">
      <c r="A2128" s="63" t="s">
        <v>1766</v>
      </c>
      <c r="B2128" s="65" t="s">
        <v>3881</v>
      </c>
      <c r="E2128" s="67">
        <v>21.87</v>
      </c>
      <c r="F2128" s="67">
        <v>21.87</v>
      </c>
      <c r="I2128" s="70">
        <f t="shared" si="44"/>
        <v>0</v>
      </c>
    </row>
    <row r="2129" spans="1:9" x14ac:dyDescent="0.2">
      <c r="A2129" s="63" t="s">
        <v>1766</v>
      </c>
      <c r="B2129" s="65" t="s">
        <v>3882</v>
      </c>
      <c r="E2129" s="67">
        <v>0</v>
      </c>
      <c r="F2129" s="67">
        <v>0</v>
      </c>
      <c r="G2129" s="70">
        <v>0</v>
      </c>
      <c r="I2129" s="70">
        <f t="shared" si="44"/>
        <v>0</v>
      </c>
    </row>
    <row r="2130" spans="1:9" x14ac:dyDescent="0.2">
      <c r="A2130" s="63" t="s">
        <v>1766</v>
      </c>
      <c r="B2130" s="65" t="s">
        <v>3883</v>
      </c>
      <c r="E2130" s="67">
        <v>0</v>
      </c>
      <c r="F2130" s="67">
        <v>0</v>
      </c>
      <c r="G2130" s="70">
        <v>0</v>
      </c>
      <c r="I2130" s="70">
        <f t="shared" si="44"/>
        <v>0</v>
      </c>
    </row>
    <row r="2131" spans="1:9" x14ac:dyDescent="0.2">
      <c r="A2131" s="63" t="s">
        <v>1766</v>
      </c>
      <c r="B2131" s="65" t="s">
        <v>3884</v>
      </c>
      <c r="E2131" s="67">
        <v>25</v>
      </c>
      <c r="F2131" s="67">
        <v>25</v>
      </c>
      <c r="I2131" s="70">
        <f t="shared" si="44"/>
        <v>0</v>
      </c>
    </row>
    <row r="2132" spans="1:9" x14ac:dyDescent="0.2">
      <c r="A2132" s="63" t="s">
        <v>3852</v>
      </c>
      <c r="B2132" s="65" t="s">
        <v>3885</v>
      </c>
      <c r="E2132" s="67">
        <v>25</v>
      </c>
      <c r="F2132" s="67">
        <v>25</v>
      </c>
      <c r="I2132" s="70">
        <f t="shared" si="44"/>
        <v>0</v>
      </c>
    </row>
    <row r="2133" spans="1:9" x14ac:dyDescent="0.2">
      <c r="A2133" s="63" t="s">
        <v>3852</v>
      </c>
      <c r="B2133" s="65" t="s">
        <v>3886</v>
      </c>
      <c r="E2133" s="67">
        <v>38.85</v>
      </c>
      <c r="F2133" s="67">
        <v>38.85</v>
      </c>
      <c r="I2133" s="70">
        <f t="shared" si="44"/>
        <v>0</v>
      </c>
    </row>
    <row r="2134" spans="1:9" x14ac:dyDescent="0.2">
      <c r="A2134" s="63" t="s">
        <v>3852</v>
      </c>
      <c r="B2134" s="65" t="s">
        <v>3887</v>
      </c>
      <c r="E2134" s="67">
        <v>25</v>
      </c>
      <c r="F2134" s="67">
        <v>25</v>
      </c>
      <c r="I2134" s="70">
        <f t="shared" si="44"/>
        <v>0</v>
      </c>
    </row>
    <row r="2135" spans="1:9" x14ac:dyDescent="0.2">
      <c r="A2135" s="63" t="s">
        <v>3852</v>
      </c>
      <c r="B2135" s="65" t="s">
        <v>3888</v>
      </c>
      <c r="E2135" s="67">
        <v>0</v>
      </c>
      <c r="F2135" s="67">
        <v>0</v>
      </c>
      <c r="G2135" s="70">
        <v>0</v>
      </c>
      <c r="I2135" s="70">
        <f t="shared" si="44"/>
        <v>0</v>
      </c>
    </row>
    <row r="2136" spans="1:9" x14ac:dyDescent="0.2">
      <c r="A2136" s="63" t="s">
        <v>3852</v>
      </c>
      <c r="B2136" s="65" t="s">
        <v>3889</v>
      </c>
      <c r="E2136" s="67">
        <v>178.66</v>
      </c>
      <c r="F2136" s="67">
        <v>178.66</v>
      </c>
      <c r="I2136" s="70">
        <f t="shared" si="44"/>
        <v>0</v>
      </c>
    </row>
    <row r="2137" spans="1:9" x14ac:dyDescent="0.2">
      <c r="A2137" s="63" t="s">
        <v>3852</v>
      </c>
      <c r="B2137" s="65" t="s">
        <v>3890</v>
      </c>
      <c r="E2137" s="67">
        <v>42.46</v>
      </c>
      <c r="F2137" s="67">
        <v>42.46</v>
      </c>
      <c r="I2137" s="70">
        <f t="shared" si="44"/>
        <v>0</v>
      </c>
    </row>
    <row r="2138" spans="1:9" x14ac:dyDescent="0.2">
      <c r="A2138" s="63" t="s">
        <v>1766</v>
      </c>
      <c r="B2138" s="65" t="s">
        <v>3891</v>
      </c>
      <c r="E2138" s="67">
        <v>25.76</v>
      </c>
      <c r="F2138" s="67">
        <v>25.76</v>
      </c>
      <c r="I2138" s="70">
        <f t="shared" si="44"/>
        <v>0</v>
      </c>
    </row>
    <row r="2139" spans="1:9" x14ac:dyDescent="0.2">
      <c r="A2139" s="63" t="s">
        <v>1766</v>
      </c>
      <c r="B2139" s="65" t="s">
        <v>3892</v>
      </c>
      <c r="E2139" s="67">
        <v>2253.73</v>
      </c>
      <c r="F2139" s="67">
        <v>2533.58</v>
      </c>
      <c r="G2139" s="70">
        <v>18767.25</v>
      </c>
      <c r="I2139" s="70">
        <f t="shared" si="44"/>
        <v>18767.25</v>
      </c>
    </row>
    <row r="2140" spans="1:9" x14ac:dyDescent="0.2">
      <c r="A2140" s="63" t="s">
        <v>1464</v>
      </c>
      <c r="B2140" s="65" t="s">
        <v>3893</v>
      </c>
      <c r="E2140" s="67">
        <v>26.05</v>
      </c>
      <c r="F2140" s="67">
        <v>26.05</v>
      </c>
      <c r="I2140" s="70">
        <f t="shared" si="44"/>
        <v>0</v>
      </c>
    </row>
    <row r="2141" spans="1:9" x14ac:dyDescent="0.2">
      <c r="A2141" s="63" t="s">
        <v>720</v>
      </c>
      <c r="B2141" s="65" t="s">
        <v>3894</v>
      </c>
      <c r="E2141" s="67">
        <v>0</v>
      </c>
      <c r="F2141" s="67">
        <v>0</v>
      </c>
      <c r="I2141" s="70">
        <f t="shared" si="44"/>
        <v>0</v>
      </c>
    </row>
    <row r="2142" spans="1:9" x14ac:dyDescent="0.2">
      <c r="A2142" s="63" t="s">
        <v>720</v>
      </c>
      <c r="B2142" s="65" t="s">
        <v>3895</v>
      </c>
      <c r="E2142" s="67">
        <v>0</v>
      </c>
      <c r="F2142" s="67">
        <v>0</v>
      </c>
      <c r="G2142" s="70">
        <v>0</v>
      </c>
      <c r="I2142" s="70">
        <f t="shared" si="44"/>
        <v>0</v>
      </c>
    </row>
    <row r="2143" spans="1:9" x14ac:dyDescent="0.2">
      <c r="A2143" s="63" t="s">
        <v>1766</v>
      </c>
      <c r="B2143" s="65" t="s">
        <v>3896</v>
      </c>
      <c r="E2143" s="67">
        <v>236.9</v>
      </c>
      <c r="F2143" s="67">
        <v>237.51</v>
      </c>
      <c r="G2143" s="70">
        <v>1746</v>
      </c>
      <c r="H2143" s="70">
        <v>9</v>
      </c>
      <c r="I2143" s="70">
        <f t="shared" si="44"/>
        <v>1755</v>
      </c>
    </row>
    <row r="2144" spans="1:9" x14ac:dyDescent="0.2">
      <c r="A2144" s="63" t="s">
        <v>1766</v>
      </c>
      <c r="B2144" s="65" t="s">
        <v>3897</v>
      </c>
      <c r="E2144" s="67">
        <v>42.51</v>
      </c>
      <c r="F2144" s="67">
        <v>42.51</v>
      </c>
      <c r="I2144" s="70">
        <f t="shared" si="44"/>
        <v>0</v>
      </c>
    </row>
    <row r="2145" spans="1:9" x14ac:dyDescent="0.2">
      <c r="A2145" s="63" t="s">
        <v>3852</v>
      </c>
      <c r="B2145" s="65" t="s">
        <v>3898</v>
      </c>
      <c r="E2145" s="67">
        <v>25.12</v>
      </c>
      <c r="F2145" s="67">
        <v>25.12</v>
      </c>
      <c r="I2145" s="70">
        <f t="shared" si="44"/>
        <v>0</v>
      </c>
    </row>
    <row r="2146" spans="1:9" x14ac:dyDescent="0.2">
      <c r="A2146" s="63" t="s">
        <v>3899</v>
      </c>
      <c r="B2146" s="65" t="s">
        <v>3900</v>
      </c>
      <c r="E2146" s="67">
        <v>0</v>
      </c>
      <c r="F2146" s="67">
        <v>0</v>
      </c>
      <c r="G2146" s="70">
        <v>0</v>
      </c>
      <c r="I2146" s="70">
        <f t="shared" si="44"/>
        <v>0</v>
      </c>
    </row>
    <row r="2147" spans="1:9" x14ac:dyDescent="0.2">
      <c r="A2147" s="63" t="s">
        <v>1464</v>
      </c>
      <c r="B2147" s="65" t="s">
        <v>3901</v>
      </c>
      <c r="E2147" s="67">
        <v>17.010000000000002</v>
      </c>
      <c r="F2147" s="67">
        <v>17.010000000000002</v>
      </c>
      <c r="G2147" s="70">
        <v>126</v>
      </c>
      <c r="I2147" s="70">
        <f t="shared" si="44"/>
        <v>126</v>
      </c>
    </row>
    <row r="2148" spans="1:9" x14ac:dyDescent="0.2">
      <c r="A2148" s="63" t="s">
        <v>1464</v>
      </c>
      <c r="B2148" s="65" t="s">
        <v>3902</v>
      </c>
      <c r="E2148" s="67">
        <v>25</v>
      </c>
      <c r="F2148" s="67">
        <v>25</v>
      </c>
      <c r="I2148" s="70">
        <f t="shared" si="44"/>
        <v>0</v>
      </c>
    </row>
    <row r="2149" spans="1:9" x14ac:dyDescent="0.2">
      <c r="A2149" s="63" t="s">
        <v>1464</v>
      </c>
      <c r="B2149" s="65" t="s">
        <v>3903</v>
      </c>
      <c r="E2149" s="67">
        <v>15.8</v>
      </c>
      <c r="F2149" s="67">
        <v>15.8</v>
      </c>
      <c r="G2149" s="70">
        <v>117</v>
      </c>
      <c r="I2149" s="70">
        <f t="shared" si="44"/>
        <v>117</v>
      </c>
    </row>
    <row r="2150" spans="1:9" x14ac:dyDescent="0.2">
      <c r="A2150" s="63" t="s">
        <v>1464</v>
      </c>
      <c r="B2150" s="65" t="s">
        <v>3904</v>
      </c>
      <c r="E2150" s="67">
        <v>25</v>
      </c>
      <c r="F2150" s="67">
        <v>25</v>
      </c>
      <c r="I2150" s="70">
        <f t="shared" si="44"/>
        <v>0</v>
      </c>
    </row>
    <row r="2151" spans="1:9" x14ac:dyDescent="0.2">
      <c r="A2151" s="63" t="s">
        <v>1464</v>
      </c>
      <c r="B2151" s="65" t="s">
        <v>3905</v>
      </c>
      <c r="E2151" s="67">
        <v>21.87</v>
      </c>
      <c r="F2151" s="67">
        <v>21.87</v>
      </c>
      <c r="G2151" s="70">
        <v>162</v>
      </c>
      <c r="I2151" s="70">
        <f t="shared" si="44"/>
        <v>162</v>
      </c>
    </row>
    <row r="2152" spans="1:9" x14ac:dyDescent="0.2">
      <c r="A2152" s="63" t="s">
        <v>1464</v>
      </c>
      <c r="B2152" s="65" t="s">
        <v>3906</v>
      </c>
      <c r="E2152" s="67">
        <v>25</v>
      </c>
      <c r="F2152" s="67">
        <v>25</v>
      </c>
      <c r="I2152" s="70">
        <f t="shared" si="44"/>
        <v>0</v>
      </c>
    </row>
    <row r="2153" spans="1:9" x14ac:dyDescent="0.2">
      <c r="A2153" s="63" t="s">
        <v>1464</v>
      </c>
      <c r="B2153" s="65" t="s">
        <v>3907</v>
      </c>
      <c r="E2153" s="67">
        <v>27.95</v>
      </c>
      <c r="F2153" s="67">
        <v>27.95</v>
      </c>
      <c r="G2153" s="70">
        <v>207</v>
      </c>
      <c r="I2153" s="70">
        <f t="shared" si="44"/>
        <v>207</v>
      </c>
    </row>
    <row r="2154" spans="1:9" x14ac:dyDescent="0.2">
      <c r="A2154" s="63" t="s">
        <v>1464</v>
      </c>
      <c r="B2154" s="65" t="s">
        <v>3908</v>
      </c>
      <c r="E2154" s="67">
        <v>25</v>
      </c>
      <c r="F2154" s="67">
        <v>25</v>
      </c>
      <c r="I2154" s="70">
        <f t="shared" si="44"/>
        <v>0</v>
      </c>
    </row>
    <row r="2155" spans="1:9" x14ac:dyDescent="0.2">
      <c r="A2155" s="63" t="s">
        <v>1464</v>
      </c>
      <c r="B2155" s="65" t="s">
        <v>3909</v>
      </c>
      <c r="E2155" s="67">
        <v>49.21</v>
      </c>
      <c r="F2155" s="67">
        <v>49.21</v>
      </c>
      <c r="G2155" s="70">
        <v>364.5</v>
      </c>
      <c r="I2155" s="70">
        <f t="shared" si="44"/>
        <v>364.5</v>
      </c>
    </row>
    <row r="2156" spans="1:9" x14ac:dyDescent="0.2">
      <c r="A2156" s="63" t="s">
        <v>1464</v>
      </c>
      <c r="B2156" s="65" t="s">
        <v>3910</v>
      </c>
      <c r="E2156" s="67">
        <v>25</v>
      </c>
      <c r="F2156" s="67">
        <v>25</v>
      </c>
      <c r="I2156" s="70">
        <f t="shared" si="44"/>
        <v>0</v>
      </c>
    </row>
    <row r="2157" spans="1:9" x14ac:dyDescent="0.2">
      <c r="A2157" s="63" t="s">
        <v>1464</v>
      </c>
      <c r="B2157" s="65" t="s">
        <v>3911</v>
      </c>
      <c r="E2157" s="67">
        <v>97.81</v>
      </c>
      <c r="F2157" s="67">
        <v>97.81</v>
      </c>
      <c r="G2157" s="70">
        <v>724.5</v>
      </c>
      <c r="I2157" s="70">
        <f t="shared" si="44"/>
        <v>724.5</v>
      </c>
    </row>
    <row r="2158" spans="1:9" x14ac:dyDescent="0.2">
      <c r="A2158" s="63" t="s">
        <v>1464</v>
      </c>
      <c r="B2158" s="65" t="s">
        <v>3912</v>
      </c>
      <c r="E2158" s="67">
        <v>25</v>
      </c>
      <c r="F2158" s="67">
        <v>25</v>
      </c>
      <c r="I2158" s="70">
        <f t="shared" si="44"/>
        <v>0</v>
      </c>
    </row>
    <row r="2159" spans="1:9" x14ac:dyDescent="0.2">
      <c r="A2159" s="63" t="s">
        <v>1464</v>
      </c>
      <c r="B2159" s="65" t="s">
        <v>3913</v>
      </c>
      <c r="E2159" s="67">
        <v>9.35</v>
      </c>
      <c r="F2159" s="67">
        <v>9.35</v>
      </c>
      <c r="I2159" s="70">
        <f t="shared" si="44"/>
        <v>0</v>
      </c>
    </row>
    <row r="2160" spans="1:9" x14ac:dyDescent="0.2">
      <c r="A2160" s="63" t="s">
        <v>1464</v>
      </c>
      <c r="B2160" s="65" t="s">
        <v>3914</v>
      </c>
      <c r="E2160" s="67">
        <v>24.3</v>
      </c>
      <c r="F2160" s="67">
        <v>24.3</v>
      </c>
      <c r="G2160" s="70">
        <v>180</v>
      </c>
      <c r="I2160" s="70">
        <f t="shared" si="44"/>
        <v>180</v>
      </c>
    </row>
    <row r="2161" spans="1:9" x14ac:dyDescent="0.2">
      <c r="A2161" s="63" t="s">
        <v>1464</v>
      </c>
      <c r="B2161" s="65" t="s">
        <v>3915</v>
      </c>
      <c r="E2161" s="67">
        <v>25</v>
      </c>
      <c r="F2161" s="67">
        <v>25</v>
      </c>
      <c r="I2161" s="70">
        <f t="shared" si="44"/>
        <v>0</v>
      </c>
    </row>
    <row r="2162" spans="1:9" x14ac:dyDescent="0.2">
      <c r="A2162" s="63" t="s">
        <v>720</v>
      </c>
      <c r="B2162" s="65" t="s">
        <v>3916</v>
      </c>
      <c r="E2162" s="67">
        <v>0</v>
      </c>
      <c r="F2162" s="67">
        <v>0</v>
      </c>
      <c r="G2162" s="70">
        <v>0</v>
      </c>
      <c r="I2162" s="70">
        <f t="shared" si="44"/>
        <v>0</v>
      </c>
    </row>
    <row r="2163" spans="1:9" x14ac:dyDescent="0.2">
      <c r="A2163" s="63" t="s">
        <v>1766</v>
      </c>
      <c r="B2163" s="65" t="s">
        <v>3917</v>
      </c>
      <c r="E2163" s="67">
        <v>0</v>
      </c>
      <c r="F2163" s="67">
        <v>0</v>
      </c>
      <c r="G2163" s="70">
        <v>0</v>
      </c>
      <c r="I2163" s="70">
        <f t="shared" si="44"/>
        <v>0</v>
      </c>
    </row>
    <row r="2164" spans="1:9" x14ac:dyDescent="0.2">
      <c r="A2164" s="63" t="s">
        <v>1766</v>
      </c>
      <c r="B2164" s="65" t="s">
        <v>3918</v>
      </c>
      <c r="E2164" s="67">
        <v>25</v>
      </c>
      <c r="F2164" s="67">
        <v>25</v>
      </c>
      <c r="I2164" s="70">
        <f t="shared" ref="I2164:I2227" si="45">SUM(G2164:H2164)</f>
        <v>0</v>
      </c>
    </row>
    <row r="2165" spans="1:9" x14ac:dyDescent="0.2">
      <c r="A2165" s="63" t="s">
        <v>1766</v>
      </c>
      <c r="B2165" s="65" t="s">
        <v>3919</v>
      </c>
      <c r="E2165" s="67">
        <v>85.05</v>
      </c>
      <c r="F2165" s="67">
        <v>85.05</v>
      </c>
      <c r="G2165" s="70">
        <v>630</v>
      </c>
      <c r="I2165" s="70">
        <f t="shared" si="45"/>
        <v>630</v>
      </c>
    </row>
    <row r="2166" spans="1:9" x14ac:dyDescent="0.2">
      <c r="A2166" s="63" t="s">
        <v>1766</v>
      </c>
      <c r="B2166" s="65" t="s">
        <v>3920</v>
      </c>
      <c r="E2166" s="67">
        <v>26.96</v>
      </c>
      <c r="F2166" s="67">
        <v>26.96</v>
      </c>
      <c r="I2166" s="70">
        <f t="shared" si="45"/>
        <v>0</v>
      </c>
    </row>
    <row r="2167" spans="1:9" x14ac:dyDescent="0.2">
      <c r="A2167" s="63" t="s">
        <v>1464</v>
      </c>
      <c r="B2167" s="65" t="s">
        <v>3921</v>
      </c>
      <c r="E2167" s="67">
        <v>210.95</v>
      </c>
      <c r="F2167" s="67">
        <v>210.95</v>
      </c>
      <c r="G2167" s="70">
        <f>210.95/0.135</f>
        <v>1562.5925925925924</v>
      </c>
      <c r="I2167" s="70">
        <f t="shared" si="45"/>
        <v>1562.5925925925924</v>
      </c>
    </row>
    <row r="2168" spans="1:9" x14ac:dyDescent="0.2">
      <c r="A2168" s="63" t="s">
        <v>1766</v>
      </c>
      <c r="B2168" s="65" t="s">
        <v>3922</v>
      </c>
      <c r="E2168" s="67">
        <v>51.03</v>
      </c>
      <c r="F2168" s="67">
        <v>51.03</v>
      </c>
      <c r="I2168" s="70">
        <f t="shared" si="45"/>
        <v>0</v>
      </c>
    </row>
    <row r="2169" spans="1:9" x14ac:dyDescent="0.2">
      <c r="A2169" s="63" t="s">
        <v>3852</v>
      </c>
      <c r="B2169" s="65" t="s">
        <v>3923</v>
      </c>
      <c r="E2169" s="67">
        <v>1.5</v>
      </c>
      <c r="F2169" s="67">
        <v>1.5</v>
      </c>
      <c r="I2169" s="70">
        <f t="shared" si="45"/>
        <v>0</v>
      </c>
    </row>
    <row r="2170" spans="1:9" x14ac:dyDescent="0.2">
      <c r="A2170" s="63" t="s">
        <v>3852</v>
      </c>
      <c r="B2170" s="65" t="s">
        <v>3924</v>
      </c>
      <c r="E2170" s="67">
        <v>25.01</v>
      </c>
      <c r="F2170" s="67">
        <v>25.01</v>
      </c>
      <c r="I2170" s="70">
        <f t="shared" si="45"/>
        <v>0</v>
      </c>
    </row>
    <row r="2171" spans="1:9" x14ac:dyDescent="0.2">
      <c r="A2171" s="63" t="s">
        <v>1766</v>
      </c>
      <c r="B2171" s="65" t="s">
        <v>3925</v>
      </c>
      <c r="E2171" s="67">
        <v>27.31</v>
      </c>
      <c r="F2171" s="67">
        <v>27.31</v>
      </c>
      <c r="I2171" s="70">
        <f t="shared" si="45"/>
        <v>0</v>
      </c>
    </row>
    <row r="2172" spans="1:9" x14ac:dyDescent="0.2">
      <c r="A2172" s="63" t="s">
        <v>1766</v>
      </c>
      <c r="B2172" s="65" t="s">
        <v>3926</v>
      </c>
      <c r="E2172" s="67">
        <v>25</v>
      </c>
      <c r="F2172" s="67">
        <v>25</v>
      </c>
      <c r="I2172" s="70">
        <f t="shared" si="45"/>
        <v>0</v>
      </c>
    </row>
    <row r="2173" spans="1:9" x14ac:dyDescent="0.2">
      <c r="A2173" s="63" t="s">
        <v>3852</v>
      </c>
      <c r="B2173" s="65" t="s">
        <v>3927</v>
      </c>
      <c r="E2173" s="67">
        <v>3.65</v>
      </c>
      <c r="F2173" s="67">
        <v>3.65</v>
      </c>
      <c r="G2173" s="70">
        <v>27</v>
      </c>
      <c r="I2173" s="70">
        <f t="shared" si="45"/>
        <v>27</v>
      </c>
    </row>
    <row r="2174" spans="1:9" x14ac:dyDescent="0.2">
      <c r="A2174" s="63" t="s">
        <v>1766</v>
      </c>
      <c r="B2174" s="65" t="s">
        <v>3928</v>
      </c>
      <c r="E2174" s="67">
        <v>0</v>
      </c>
      <c r="F2174" s="67">
        <v>0</v>
      </c>
      <c r="G2174" s="70">
        <v>0</v>
      </c>
      <c r="I2174" s="70">
        <f t="shared" si="45"/>
        <v>0</v>
      </c>
    </row>
    <row r="2175" spans="1:9" x14ac:dyDescent="0.2">
      <c r="A2175" s="63" t="s">
        <v>1766</v>
      </c>
      <c r="B2175" s="65" t="s">
        <v>3929</v>
      </c>
      <c r="E2175" s="67">
        <v>0</v>
      </c>
      <c r="F2175" s="67">
        <v>0</v>
      </c>
      <c r="G2175" s="70">
        <v>0</v>
      </c>
      <c r="I2175" s="70">
        <f t="shared" si="45"/>
        <v>0</v>
      </c>
    </row>
    <row r="2176" spans="1:9" x14ac:dyDescent="0.2">
      <c r="A2176" s="63" t="s">
        <v>1766</v>
      </c>
      <c r="B2176" s="65" t="s">
        <v>3930</v>
      </c>
      <c r="E2176" s="67">
        <v>0</v>
      </c>
      <c r="F2176" s="67">
        <v>0</v>
      </c>
      <c r="G2176" s="70">
        <v>0</v>
      </c>
      <c r="I2176" s="70">
        <f t="shared" si="45"/>
        <v>0</v>
      </c>
    </row>
    <row r="2177" spans="1:9" x14ac:dyDescent="0.2">
      <c r="A2177" s="63" t="s">
        <v>1766</v>
      </c>
      <c r="B2177" s="65" t="s">
        <v>3931</v>
      </c>
      <c r="E2177" s="67">
        <v>46.17</v>
      </c>
      <c r="F2177" s="67">
        <v>46.17</v>
      </c>
      <c r="I2177" s="70">
        <f t="shared" si="45"/>
        <v>0</v>
      </c>
    </row>
    <row r="2178" spans="1:9" x14ac:dyDescent="0.2">
      <c r="A2178" s="63" t="s">
        <v>3852</v>
      </c>
      <c r="B2178" s="65" t="s">
        <v>3932</v>
      </c>
      <c r="E2178" s="67">
        <v>0</v>
      </c>
      <c r="F2178" s="67">
        <v>0</v>
      </c>
      <c r="G2178" s="70">
        <v>0</v>
      </c>
      <c r="I2178" s="70">
        <f t="shared" si="45"/>
        <v>0</v>
      </c>
    </row>
    <row r="2179" spans="1:9" x14ac:dyDescent="0.2">
      <c r="A2179" s="63" t="s">
        <v>3852</v>
      </c>
      <c r="B2179" s="65" t="s">
        <v>3933</v>
      </c>
      <c r="E2179" s="67">
        <v>50.76</v>
      </c>
      <c r="F2179" s="67">
        <v>50.76</v>
      </c>
      <c r="I2179" s="70">
        <f t="shared" si="45"/>
        <v>0</v>
      </c>
    </row>
    <row r="2180" spans="1:9" x14ac:dyDescent="0.2">
      <c r="A2180" s="63" t="s">
        <v>1464</v>
      </c>
      <c r="B2180" s="65" t="s">
        <v>3934</v>
      </c>
      <c r="E2180" s="67">
        <v>59.37</v>
      </c>
      <c r="F2180" s="67">
        <v>59.37</v>
      </c>
      <c r="I2180" s="70">
        <f t="shared" si="45"/>
        <v>0</v>
      </c>
    </row>
    <row r="2181" spans="1:9" x14ac:dyDescent="0.2">
      <c r="A2181" s="63" t="s">
        <v>1464</v>
      </c>
      <c r="B2181" s="65" t="s">
        <v>3935</v>
      </c>
      <c r="E2181" s="67">
        <v>26.88</v>
      </c>
      <c r="F2181" s="67">
        <v>26.88</v>
      </c>
      <c r="I2181" s="70">
        <f t="shared" si="45"/>
        <v>0</v>
      </c>
    </row>
    <row r="2182" spans="1:9" x14ac:dyDescent="0.2">
      <c r="A2182" s="63" t="s">
        <v>1766</v>
      </c>
      <c r="B2182" s="65" t="s">
        <v>3936</v>
      </c>
      <c r="E2182" s="67">
        <v>50</v>
      </c>
      <c r="F2182" s="67">
        <v>50</v>
      </c>
      <c r="I2182" s="70">
        <f t="shared" si="45"/>
        <v>0</v>
      </c>
    </row>
    <row r="2183" spans="1:9" x14ac:dyDescent="0.2">
      <c r="A2183" s="63" t="s">
        <v>3852</v>
      </c>
      <c r="B2183" s="65" t="s">
        <v>3937</v>
      </c>
      <c r="E2183" s="67">
        <v>3.13</v>
      </c>
      <c r="F2183" s="67">
        <v>3.13</v>
      </c>
      <c r="I2183" s="70">
        <f t="shared" si="45"/>
        <v>0</v>
      </c>
    </row>
    <row r="2184" spans="1:9" x14ac:dyDescent="0.2">
      <c r="A2184" s="63" t="s">
        <v>3852</v>
      </c>
      <c r="B2184" s="65" t="s">
        <v>3938</v>
      </c>
      <c r="E2184" s="67">
        <v>7</v>
      </c>
      <c r="F2184" s="67">
        <v>7</v>
      </c>
      <c r="I2184" s="70">
        <f t="shared" si="45"/>
        <v>0</v>
      </c>
    </row>
    <row r="2185" spans="1:9" x14ac:dyDescent="0.2">
      <c r="A2185" s="63" t="s">
        <v>3852</v>
      </c>
      <c r="B2185" s="65" t="s">
        <v>3939</v>
      </c>
      <c r="E2185" s="67">
        <v>5.14</v>
      </c>
      <c r="F2185" s="67">
        <v>5.14</v>
      </c>
      <c r="I2185" s="70">
        <f t="shared" si="45"/>
        <v>0</v>
      </c>
    </row>
    <row r="2186" spans="1:9" x14ac:dyDescent="0.2">
      <c r="A2186" s="63" t="s">
        <v>1766</v>
      </c>
      <c r="B2186" s="65" t="s">
        <v>3940</v>
      </c>
      <c r="E2186" s="67">
        <v>25</v>
      </c>
      <c r="F2186" s="67">
        <v>25</v>
      </c>
      <c r="I2186" s="70">
        <f t="shared" si="45"/>
        <v>0</v>
      </c>
    </row>
    <row r="2187" spans="1:9" x14ac:dyDescent="0.2">
      <c r="A2187" s="63" t="s">
        <v>1766</v>
      </c>
      <c r="B2187" s="65" t="s">
        <v>3941</v>
      </c>
      <c r="E2187" s="67">
        <v>79.12</v>
      </c>
      <c r="F2187" s="67">
        <v>79.12</v>
      </c>
      <c r="I2187" s="70">
        <f t="shared" si="45"/>
        <v>0</v>
      </c>
    </row>
    <row r="2188" spans="1:9" x14ac:dyDescent="0.2">
      <c r="A2188" s="63" t="s">
        <v>1766</v>
      </c>
      <c r="B2188" s="65" t="s">
        <v>3942</v>
      </c>
      <c r="E2188" s="67">
        <v>75.44</v>
      </c>
      <c r="F2188" s="67">
        <v>75.44</v>
      </c>
      <c r="I2188" s="70">
        <f t="shared" si="45"/>
        <v>0</v>
      </c>
    </row>
    <row r="2189" spans="1:9" x14ac:dyDescent="0.2">
      <c r="A2189" s="63" t="s">
        <v>720</v>
      </c>
      <c r="B2189" s="65" t="s">
        <v>3943</v>
      </c>
      <c r="E2189" s="67">
        <v>0</v>
      </c>
      <c r="F2189" s="67">
        <v>0</v>
      </c>
      <c r="G2189" s="70">
        <v>0</v>
      </c>
      <c r="I2189" s="70">
        <f t="shared" si="45"/>
        <v>0</v>
      </c>
    </row>
    <row r="2190" spans="1:9" x14ac:dyDescent="0.2">
      <c r="A2190" s="63" t="s">
        <v>1766</v>
      </c>
      <c r="B2190" s="65" t="s">
        <v>3944</v>
      </c>
      <c r="E2190" s="67">
        <v>25</v>
      </c>
      <c r="F2190" s="67">
        <v>25</v>
      </c>
      <c r="I2190" s="70">
        <f t="shared" si="45"/>
        <v>0</v>
      </c>
    </row>
    <row r="2191" spans="1:9" x14ac:dyDescent="0.2">
      <c r="A2191" s="63" t="s">
        <v>3852</v>
      </c>
      <c r="B2191" s="65" t="s">
        <v>3945</v>
      </c>
      <c r="E2191" s="67">
        <v>2.46</v>
      </c>
      <c r="F2191" s="67">
        <v>2.46</v>
      </c>
      <c r="I2191" s="70">
        <f t="shared" si="45"/>
        <v>0</v>
      </c>
    </row>
    <row r="2192" spans="1:9" x14ac:dyDescent="0.2">
      <c r="A2192" s="63" t="s">
        <v>1464</v>
      </c>
      <c r="B2192" s="65" t="s">
        <v>739</v>
      </c>
      <c r="E2192" s="67">
        <v>0</v>
      </c>
      <c r="F2192" s="67">
        <v>0</v>
      </c>
      <c r="G2192" s="70">
        <v>0</v>
      </c>
      <c r="I2192" s="70">
        <f t="shared" si="45"/>
        <v>0</v>
      </c>
    </row>
    <row r="2193" spans="1:9" x14ac:dyDescent="0.2">
      <c r="A2193" s="63" t="s">
        <v>1766</v>
      </c>
      <c r="B2193" s="65" t="s">
        <v>3946</v>
      </c>
      <c r="E2193" s="67">
        <v>45.36</v>
      </c>
      <c r="F2193" s="67">
        <v>45.36</v>
      </c>
      <c r="I2193" s="70">
        <f t="shared" si="45"/>
        <v>0</v>
      </c>
    </row>
    <row r="2194" spans="1:9" x14ac:dyDescent="0.2">
      <c r="A2194" s="63" t="s">
        <v>1766</v>
      </c>
      <c r="B2194" s="65" t="s">
        <v>3947</v>
      </c>
      <c r="E2194" s="67">
        <v>25.45</v>
      </c>
      <c r="F2194" s="67">
        <v>25.45</v>
      </c>
      <c r="I2194" s="70">
        <f t="shared" si="45"/>
        <v>0</v>
      </c>
    </row>
    <row r="2195" spans="1:9" x14ac:dyDescent="0.2">
      <c r="A2195" s="63" t="s">
        <v>1766</v>
      </c>
      <c r="B2195" s="65" t="s">
        <v>3948</v>
      </c>
      <c r="E2195" s="67">
        <v>25</v>
      </c>
      <c r="F2195" s="67">
        <v>25</v>
      </c>
      <c r="I2195" s="70">
        <f t="shared" si="45"/>
        <v>0</v>
      </c>
    </row>
    <row r="2196" spans="1:9" x14ac:dyDescent="0.2">
      <c r="A2196" s="63" t="s">
        <v>1766</v>
      </c>
      <c r="B2196" s="65" t="s">
        <v>3949</v>
      </c>
      <c r="E2196" s="67">
        <v>703.48</v>
      </c>
      <c r="F2196" s="67">
        <v>703.48</v>
      </c>
      <c r="G2196" s="70">
        <v>5211</v>
      </c>
      <c r="I2196" s="70">
        <f t="shared" si="45"/>
        <v>5211</v>
      </c>
    </row>
    <row r="2197" spans="1:9" x14ac:dyDescent="0.2">
      <c r="A2197" s="63" t="s">
        <v>1766</v>
      </c>
      <c r="B2197" s="65" t="s">
        <v>3950</v>
      </c>
      <c r="E2197" s="67">
        <v>48.33</v>
      </c>
      <c r="F2197" s="67">
        <v>48.33</v>
      </c>
      <c r="I2197" s="70">
        <f t="shared" si="45"/>
        <v>0</v>
      </c>
    </row>
    <row r="2198" spans="1:9" x14ac:dyDescent="0.2">
      <c r="A2198" s="63" t="s">
        <v>1766</v>
      </c>
      <c r="B2198" s="65" t="s">
        <v>3951</v>
      </c>
      <c r="E2198" s="67">
        <v>0</v>
      </c>
      <c r="F2198" s="67">
        <v>0</v>
      </c>
      <c r="G2198" s="70">
        <v>0</v>
      </c>
      <c r="I2198" s="70">
        <f t="shared" si="45"/>
        <v>0</v>
      </c>
    </row>
    <row r="2199" spans="1:9" x14ac:dyDescent="0.2">
      <c r="A2199" s="63" t="s">
        <v>1766</v>
      </c>
      <c r="B2199" s="65" t="s">
        <v>3952</v>
      </c>
      <c r="E2199" s="67">
        <v>107.33</v>
      </c>
      <c r="F2199" s="67">
        <v>107.33</v>
      </c>
      <c r="G2199" s="70">
        <v>795</v>
      </c>
      <c r="I2199" s="70">
        <f t="shared" si="45"/>
        <v>795</v>
      </c>
    </row>
    <row r="2200" spans="1:9" x14ac:dyDescent="0.2">
      <c r="A2200" s="63" t="s">
        <v>1766</v>
      </c>
      <c r="B2200" s="65" t="s">
        <v>3953</v>
      </c>
      <c r="E2200" s="67">
        <v>25</v>
      </c>
      <c r="F2200" s="67">
        <v>25</v>
      </c>
      <c r="I2200" s="70">
        <f t="shared" si="45"/>
        <v>0</v>
      </c>
    </row>
    <row r="2201" spans="1:9" x14ac:dyDescent="0.2">
      <c r="A2201" s="63" t="s">
        <v>1766</v>
      </c>
      <c r="B2201" s="65" t="s">
        <v>3954</v>
      </c>
      <c r="E2201" s="67">
        <v>62.56</v>
      </c>
      <c r="F2201" s="67">
        <v>62.56</v>
      </c>
      <c r="I2201" s="70">
        <f t="shared" si="45"/>
        <v>0</v>
      </c>
    </row>
    <row r="2202" spans="1:9" x14ac:dyDescent="0.2">
      <c r="A2202" s="63" t="s">
        <v>1766</v>
      </c>
      <c r="B2202" s="65" t="s">
        <v>3955</v>
      </c>
      <c r="E2202" s="67">
        <v>234.5</v>
      </c>
      <c r="F2202" s="67">
        <v>234.5</v>
      </c>
      <c r="G2202" s="70">
        <v>1737</v>
      </c>
      <c r="I2202" s="70">
        <f t="shared" si="45"/>
        <v>1737</v>
      </c>
    </row>
    <row r="2203" spans="1:9" x14ac:dyDescent="0.2">
      <c r="A2203" s="63" t="s">
        <v>1464</v>
      </c>
      <c r="B2203" s="65" t="s">
        <v>3956</v>
      </c>
      <c r="E2203" s="67">
        <v>21.87</v>
      </c>
      <c r="F2203" s="67">
        <v>21.87</v>
      </c>
      <c r="G2203" s="70">
        <v>162</v>
      </c>
      <c r="I2203" s="70">
        <f t="shared" si="45"/>
        <v>162</v>
      </c>
    </row>
    <row r="2204" spans="1:9" x14ac:dyDescent="0.2">
      <c r="A2204" s="63" t="s">
        <v>1464</v>
      </c>
      <c r="B2204" s="65" t="s">
        <v>3957</v>
      </c>
      <c r="E2204" s="67">
        <v>25</v>
      </c>
      <c r="F2204" s="67">
        <v>25</v>
      </c>
      <c r="I2204" s="70">
        <f t="shared" si="45"/>
        <v>0</v>
      </c>
    </row>
    <row r="2205" spans="1:9" x14ac:dyDescent="0.2">
      <c r="A2205" s="63" t="s">
        <v>3852</v>
      </c>
      <c r="B2205" s="65" t="s">
        <v>3958</v>
      </c>
      <c r="E2205" s="67">
        <v>31.35</v>
      </c>
      <c r="F2205" s="67">
        <v>31.35</v>
      </c>
      <c r="I2205" s="70">
        <f t="shared" si="45"/>
        <v>0</v>
      </c>
    </row>
    <row r="2206" spans="1:9" x14ac:dyDescent="0.2">
      <c r="A2206" s="63" t="s">
        <v>1766</v>
      </c>
      <c r="B2206" s="65" t="s">
        <v>3959</v>
      </c>
      <c r="E2206" s="67">
        <v>8.58</v>
      </c>
      <c r="F2206" s="67">
        <v>8.58</v>
      </c>
      <c r="I2206" s="70">
        <f t="shared" si="45"/>
        <v>0</v>
      </c>
    </row>
    <row r="2207" spans="1:9" x14ac:dyDescent="0.2">
      <c r="A2207" s="63" t="s">
        <v>3852</v>
      </c>
      <c r="B2207" s="65" t="s">
        <v>3960</v>
      </c>
      <c r="E2207" s="67">
        <v>8.4499999999999993</v>
      </c>
      <c r="F2207" s="67">
        <v>8.4499999999999993</v>
      </c>
      <c r="I2207" s="70">
        <f t="shared" si="45"/>
        <v>0</v>
      </c>
    </row>
    <row r="2208" spans="1:9" x14ac:dyDescent="0.2">
      <c r="A2208" s="63" t="s">
        <v>1766</v>
      </c>
      <c r="B2208" s="65" t="s">
        <v>3961</v>
      </c>
      <c r="E2208" s="67">
        <v>272.16000000000003</v>
      </c>
      <c r="F2208" s="67">
        <v>272.16000000000003</v>
      </c>
      <c r="I2208" s="70">
        <f t="shared" si="45"/>
        <v>0</v>
      </c>
    </row>
    <row r="2209" spans="1:9" x14ac:dyDescent="0.2">
      <c r="A2209" s="63" t="s">
        <v>1766</v>
      </c>
      <c r="B2209" s="65" t="s">
        <v>3962</v>
      </c>
      <c r="E2209" s="67">
        <v>27.72</v>
      </c>
      <c r="F2209" s="67">
        <v>27.72</v>
      </c>
      <c r="I2209" s="70">
        <f t="shared" si="45"/>
        <v>0</v>
      </c>
    </row>
    <row r="2210" spans="1:9" x14ac:dyDescent="0.2">
      <c r="A2210" s="63" t="s">
        <v>1766</v>
      </c>
      <c r="B2210" s="65" t="s">
        <v>3963</v>
      </c>
      <c r="E2210" s="67">
        <v>17.010000000000002</v>
      </c>
      <c r="F2210" s="67">
        <v>17.010000000000002</v>
      </c>
      <c r="G2210" s="70">
        <v>126</v>
      </c>
      <c r="I2210" s="70">
        <f t="shared" si="45"/>
        <v>126</v>
      </c>
    </row>
    <row r="2211" spans="1:9" x14ac:dyDescent="0.2">
      <c r="A2211" s="63" t="s">
        <v>3852</v>
      </c>
      <c r="B2211" s="65" t="s">
        <v>3964</v>
      </c>
      <c r="E2211" s="67">
        <v>74.209999999999994</v>
      </c>
      <c r="F2211" s="67">
        <v>74.209999999999994</v>
      </c>
      <c r="I2211" s="70">
        <f t="shared" si="45"/>
        <v>0</v>
      </c>
    </row>
    <row r="2212" spans="1:9" x14ac:dyDescent="0.2">
      <c r="A2212" s="63" t="s">
        <v>1464</v>
      </c>
      <c r="B2212" s="65" t="s">
        <v>3965</v>
      </c>
      <c r="E2212" s="67">
        <v>25.05</v>
      </c>
      <c r="F2212" s="67">
        <v>25.05</v>
      </c>
      <c r="I2212" s="70">
        <f t="shared" si="45"/>
        <v>0</v>
      </c>
    </row>
    <row r="2213" spans="1:9" x14ac:dyDescent="0.2">
      <c r="A2213" s="63" t="s">
        <v>1766</v>
      </c>
      <c r="B2213" s="65" t="s">
        <v>3966</v>
      </c>
      <c r="E2213" s="67">
        <v>60.91</v>
      </c>
      <c r="F2213" s="67">
        <v>60.91</v>
      </c>
      <c r="I2213" s="70">
        <f t="shared" si="45"/>
        <v>0</v>
      </c>
    </row>
    <row r="2214" spans="1:9" x14ac:dyDescent="0.2">
      <c r="A2214" s="63" t="s">
        <v>1766</v>
      </c>
      <c r="B2214" s="65" t="s">
        <v>3967</v>
      </c>
      <c r="E2214" s="67">
        <v>81</v>
      </c>
      <c r="F2214" s="67">
        <v>81</v>
      </c>
      <c r="I2214" s="70">
        <f t="shared" si="45"/>
        <v>0</v>
      </c>
    </row>
    <row r="2215" spans="1:9" x14ac:dyDescent="0.2">
      <c r="A2215" s="63" t="s">
        <v>1766</v>
      </c>
      <c r="B2215" s="65" t="s">
        <v>3968</v>
      </c>
      <c r="E2215" s="67">
        <v>41.4</v>
      </c>
      <c r="F2215" s="67">
        <v>41.4</v>
      </c>
      <c r="H2215" s="70">
        <v>207</v>
      </c>
      <c r="I2215" s="70">
        <f t="shared" si="45"/>
        <v>207</v>
      </c>
    </row>
    <row r="2216" spans="1:9" x14ac:dyDescent="0.2">
      <c r="A2216" s="63" t="s">
        <v>1766</v>
      </c>
      <c r="B2216" s="65" t="s">
        <v>3969</v>
      </c>
      <c r="E2216" s="67">
        <v>153.80000000000001</v>
      </c>
      <c r="F2216" s="67">
        <v>153.80000000000001</v>
      </c>
      <c r="I2216" s="70">
        <f t="shared" si="45"/>
        <v>0</v>
      </c>
    </row>
    <row r="2217" spans="1:9" x14ac:dyDescent="0.2">
      <c r="A2217" s="63" t="s">
        <v>720</v>
      </c>
      <c r="B2217" s="65" t="s">
        <v>3970</v>
      </c>
      <c r="E2217" s="67">
        <v>0</v>
      </c>
      <c r="F2217" s="67">
        <v>0</v>
      </c>
      <c r="G2217" s="70">
        <v>0</v>
      </c>
      <c r="I2217" s="70">
        <f t="shared" si="45"/>
        <v>0</v>
      </c>
    </row>
    <row r="2218" spans="1:9" x14ac:dyDescent="0.2">
      <c r="A2218" s="63" t="s">
        <v>1766</v>
      </c>
      <c r="B2218" s="65" t="s">
        <v>3971</v>
      </c>
      <c r="E2218" s="67">
        <v>0</v>
      </c>
      <c r="F2218" s="67">
        <v>0</v>
      </c>
      <c r="G2218" s="70">
        <v>0</v>
      </c>
      <c r="I2218" s="70">
        <f t="shared" si="45"/>
        <v>0</v>
      </c>
    </row>
    <row r="2219" spans="1:9" x14ac:dyDescent="0.2">
      <c r="A2219" s="63" t="s">
        <v>1766</v>
      </c>
      <c r="B2219" s="65" t="s">
        <v>3972</v>
      </c>
      <c r="E2219" s="67">
        <v>25</v>
      </c>
      <c r="F2219" s="67">
        <v>25</v>
      </c>
      <c r="I2219" s="70">
        <f t="shared" si="45"/>
        <v>0</v>
      </c>
    </row>
    <row r="2220" spans="1:9" x14ac:dyDescent="0.2">
      <c r="A2220" s="63" t="s">
        <v>1766</v>
      </c>
      <c r="B2220" s="65" t="s">
        <v>3973</v>
      </c>
      <c r="E2220" s="67">
        <v>34.020000000000003</v>
      </c>
      <c r="F2220" s="67">
        <v>34.020000000000003</v>
      </c>
      <c r="I2220" s="70">
        <f t="shared" si="45"/>
        <v>0</v>
      </c>
    </row>
    <row r="2221" spans="1:9" x14ac:dyDescent="0.2">
      <c r="A2221" s="63" t="s">
        <v>3852</v>
      </c>
      <c r="B2221" s="65" t="s">
        <v>3974</v>
      </c>
      <c r="E2221" s="67">
        <v>25</v>
      </c>
      <c r="F2221" s="67">
        <v>25</v>
      </c>
      <c r="I2221" s="70">
        <f t="shared" si="45"/>
        <v>0</v>
      </c>
    </row>
    <row r="2222" spans="1:9" x14ac:dyDescent="0.2">
      <c r="A2222" s="63" t="s">
        <v>3852</v>
      </c>
      <c r="B2222" s="65" t="s">
        <v>3975</v>
      </c>
      <c r="E2222" s="67">
        <v>21.01</v>
      </c>
      <c r="F2222" s="67">
        <v>21.01</v>
      </c>
      <c r="I2222" s="70">
        <f t="shared" si="45"/>
        <v>0</v>
      </c>
    </row>
    <row r="2223" spans="1:9" x14ac:dyDescent="0.2">
      <c r="A2223" s="63" t="s">
        <v>3852</v>
      </c>
      <c r="B2223" s="65" t="s">
        <v>3976</v>
      </c>
      <c r="E2223" s="67">
        <v>25</v>
      </c>
      <c r="F2223" s="67">
        <v>25</v>
      </c>
      <c r="I2223" s="70">
        <f t="shared" si="45"/>
        <v>0</v>
      </c>
    </row>
    <row r="2224" spans="1:9" x14ac:dyDescent="0.2">
      <c r="A2224" s="63" t="s">
        <v>3852</v>
      </c>
      <c r="B2224" s="65" t="s">
        <v>3977</v>
      </c>
      <c r="E2224" s="67">
        <v>0</v>
      </c>
      <c r="F2224" s="67">
        <v>0</v>
      </c>
      <c r="G2224" s="70">
        <v>0</v>
      </c>
      <c r="I2224" s="70">
        <f t="shared" si="45"/>
        <v>0</v>
      </c>
    </row>
    <row r="2225" spans="1:9" x14ac:dyDescent="0.2">
      <c r="A2225" s="63" t="s">
        <v>3852</v>
      </c>
      <c r="B2225" s="65" t="s">
        <v>3978</v>
      </c>
      <c r="E2225" s="67">
        <v>25</v>
      </c>
      <c r="F2225" s="67">
        <v>25</v>
      </c>
      <c r="I2225" s="70">
        <f t="shared" si="45"/>
        <v>0</v>
      </c>
    </row>
    <row r="2226" spans="1:9" x14ac:dyDescent="0.2">
      <c r="A2226" s="63" t="s">
        <v>1464</v>
      </c>
      <c r="B2226" s="65" t="s">
        <v>3979</v>
      </c>
      <c r="E2226" s="67">
        <v>26.28</v>
      </c>
      <c r="F2226" s="67">
        <v>26.28</v>
      </c>
      <c r="I2226" s="70">
        <f t="shared" si="45"/>
        <v>0</v>
      </c>
    </row>
    <row r="2227" spans="1:9" x14ac:dyDescent="0.2">
      <c r="A2227" s="63" t="s">
        <v>779</v>
      </c>
      <c r="B2227" s="65" t="s">
        <v>3980</v>
      </c>
      <c r="E2227" s="67">
        <v>57.67</v>
      </c>
      <c r="F2227" s="67">
        <v>57.67</v>
      </c>
      <c r="I2227" s="70">
        <f t="shared" si="45"/>
        <v>0</v>
      </c>
    </row>
    <row r="2228" spans="1:9" x14ac:dyDescent="0.2">
      <c r="A2228" s="63" t="s">
        <v>779</v>
      </c>
      <c r="B2228" s="65" t="s">
        <v>3981</v>
      </c>
      <c r="E2228" s="67">
        <v>12.59</v>
      </c>
      <c r="F2228" s="67">
        <v>12.59</v>
      </c>
      <c r="I2228" s="70">
        <f t="shared" ref="I2228:I2273" si="46">SUM(G2228:H2228)</f>
        <v>0</v>
      </c>
    </row>
    <row r="2229" spans="1:9" x14ac:dyDescent="0.2">
      <c r="A2229" s="63" t="s">
        <v>1464</v>
      </c>
      <c r="B2229" s="65" t="s">
        <v>3982</v>
      </c>
      <c r="E2229" s="67">
        <f>317.25+9.8</f>
        <v>327.05</v>
      </c>
      <c r="F2229" s="67">
        <v>326.72000000000003</v>
      </c>
      <c r="G2229" s="70">
        <v>2349</v>
      </c>
      <c r="H2229" s="70">
        <v>48</v>
      </c>
      <c r="I2229" s="70">
        <f t="shared" si="46"/>
        <v>2397</v>
      </c>
    </row>
    <row r="2230" spans="1:9" x14ac:dyDescent="0.2">
      <c r="A2230" s="63" t="s">
        <v>1464</v>
      </c>
      <c r="B2230" s="65" t="s">
        <v>754</v>
      </c>
      <c r="E2230" s="67">
        <v>25</v>
      </c>
      <c r="F2230" s="67">
        <v>25</v>
      </c>
      <c r="I2230" s="70">
        <f t="shared" si="46"/>
        <v>0</v>
      </c>
    </row>
    <row r="2231" spans="1:9" x14ac:dyDescent="0.2">
      <c r="A2231" s="63" t="s">
        <v>779</v>
      </c>
      <c r="B2231" s="65" t="s">
        <v>3983</v>
      </c>
      <c r="E2231" s="67">
        <v>4.32</v>
      </c>
      <c r="F2231" s="67">
        <v>4.32</v>
      </c>
      <c r="I2231" s="70">
        <f t="shared" si="46"/>
        <v>0</v>
      </c>
    </row>
    <row r="2232" spans="1:9" x14ac:dyDescent="0.2">
      <c r="A2232" s="63" t="s">
        <v>1766</v>
      </c>
      <c r="B2232" s="65" t="s">
        <v>3984</v>
      </c>
      <c r="E2232" s="67">
        <v>25</v>
      </c>
      <c r="F2232" s="67">
        <v>25</v>
      </c>
      <c r="I2232" s="70">
        <f t="shared" si="46"/>
        <v>0</v>
      </c>
    </row>
    <row r="2233" spans="1:9" x14ac:dyDescent="0.2">
      <c r="A2233" s="63" t="s">
        <v>779</v>
      </c>
      <c r="B2233" s="65" t="s">
        <v>3985</v>
      </c>
      <c r="E2233" s="67">
        <v>9.16</v>
      </c>
      <c r="F2233" s="67">
        <v>9.16</v>
      </c>
      <c r="I2233" s="70">
        <f t="shared" si="46"/>
        <v>0</v>
      </c>
    </row>
    <row r="2234" spans="1:9" x14ac:dyDescent="0.2">
      <c r="A2234" s="63" t="s">
        <v>779</v>
      </c>
      <c r="B2234" s="65" t="s">
        <v>3986</v>
      </c>
      <c r="E2234" s="67">
        <v>10.06</v>
      </c>
      <c r="F2234" s="67">
        <v>10.06</v>
      </c>
      <c r="I2234" s="70">
        <f t="shared" si="46"/>
        <v>0</v>
      </c>
    </row>
    <row r="2235" spans="1:9" x14ac:dyDescent="0.2">
      <c r="A2235" s="63" t="s">
        <v>1766</v>
      </c>
      <c r="B2235" s="65" t="s">
        <v>3987</v>
      </c>
      <c r="E2235" s="67">
        <v>83.84</v>
      </c>
      <c r="F2235" s="67">
        <v>83.84</v>
      </c>
      <c r="G2235" s="70">
        <v>621</v>
      </c>
      <c r="I2235" s="70">
        <f t="shared" si="46"/>
        <v>621</v>
      </c>
    </row>
    <row r="2236" spans="1:9" x14ac:dyDescent="0.2">
      <c r="A2236" s="63" t="s">
        <v>1766</v>
      </c>
      <c r="B2236" s="65" t="s">
        <v>3988</v>
      </c>
      <c r="E2236" s="67">
        <v>0</v>
      </c>
      <c r="F2236" s="67">
        <v>0</v>
      </c>
      <c r="G2236" s="70">
        <v>0</v>
      </c>
      <c r="I2236" s="70">
        <f t="shared" si="46"/>
        <v>0</v>
      </c>
    </row>
    <row r="2237" spans="1:9" x14ac:dyDescent="0.2">
      <c r="A2237" s="63" t="s">
        <v>1766</v>
      </c>
      <c r="B2237" s="65" t="s">
        <v>3989</v>
      </c>
      <c r="E2237" s="67">
        <v>0</v>
      </c>
      <c r="F2237" s="67">
        <v>0</v>
      </c>
      <c r="G2237" s="70">
        <v>0</v>
      </c>
      <c r="I2237" s="70">
        <f t="shared" si="46"/>
        <v>0</v>
      </c>
    </row>
    <row r="2238" spans="1:9" x14ac:dyDescent="0.2">
      <c r="A2238" s="63" t="s">
        <v>1766</v>
      </c>
      <c r="B2238" s="65" t="s">
        <v>3990</v>
      </c>
      <c r="E2238" s="67">
        <v>0</v>
      </c>
      <c r="F2238" s="67">
        <v>0</v>
      </c>
      <c r="G2238" s="70">
        <v>0</v>
      </c>
      <c r="I2238" s="70">
        <f t="shared" si="46"/>
        <v>0</v>
      </c>
    </row>
    <row r="2239" spans="1:9" x14ac:dyDescent="0.2">
      <c r="A2239" s="63" t="s">
        <v>1464</v>
      </c>
      <c r="B2239" s="65" t="s">
        <v>757</v>
      </c>
      <c r="E2239" s="67">
        <v>25.61</v>
      </c>
      <c r="F2239" s="67">
        <v>25.61</v>
      </c>
      <c r="I2239" s="70">
        <f t="shared" si="46"/>
        <v>0</v>
      </c>
    </row>
    <row r="2240" spans="1:9" x14ac:dyDescent="0.2">
      <c r="A2240" s="63" t="s">
        <v>1464</v>
      </c>
      <c r="B2240" s="65" t="s">
        <v>3991</v>
      </c>
      <c r="E2240" s="67">
        <v>70.400000000000006</v>
      </c>
      <c r="F2240" s="67">
        <v>70.400000000000006</v>
      </c>
      <c r="G2240" s="70">
        <v>521.49</v>
      </c>
      <c r="I2240" s="70">
        <f t="shared" si="46"/>
        <v>521.49</v>
      </c>
    </row>
    <row r="2241" spans="1:9" x14ac:dyDescent="0.2">
      <c r="A2241" s="63" t="s">
        <v>1464</v>
      </c>
      <c r="B2241" s="65" t="s">
        <v>3992</v>
      </c>
      <c r="E2241" s="67">
        <v>25.7</v>
      </c>
      <c r="F2241" s="67">
        <v>25.7</v>
      </c>
      <c r="I2241" s="70">
        <f t="shared" si="46"/>
        <v>0</v>
      </c>
    </row>
    <row r="2242" spans="1:9" x14ac:dyDescent="0.2">
      <c r="A2242" s="63" t="s">
        <v>1766</v>
      </c>
      <c r="B2242" s="65" t="s">
        <v>3993</v>
      </c>
      <c r="E2242" s="67">
        <v>197.64</v>
      </c>
      <c r="F2242" s="67">
        <v>197.64</v>
      </c>
      <c r="I2242" s="70">
        <f t="shared" si="46"/>
        <v>0</v>
      </c>
    </row>
    <row r="2243" spans="1:9" x14ac:dyDescent="0.2">
      <c r="A2243" s="63" t="s">
        <v>3852</v>
      </c>
      <c r="B2243" s="65" t="s">
        <v>3994</v>
      </c>
      <c r="E2243" s="67">
        <v>13.04</v>
      </c>
      <c r="F2243" s="67">
        <v>13.04</v>
      </c>
      <c r="I2243" s="70">
        <f t="shared" si="46"/>
        <v>0</v>
      </c>
    </row>
    <row r="2244" spans="1:9" x14ac:dyDescent="0.2">
      <c r="A2244" s="63" t="s">
        <v>779</v>
      </c>
      <c r="B2244" s="65" t="s">
        <v>3995</v>
      </c>
      <c r="E2244" s="67">
        <v>1.93</v>
      </c>
      <c r="F2244" s="67">
        <v>1.93</v>
      </c>
      <c r="I2244" s="70">
        <f t="shared" si="46"/>
        <v>0</v>
      </c>
    </row>
    <row r="2245" spans="1:9" x14ac:dyDescent="0.2">
      <c r="A2245" s="63" t="s">
        <v>1766</v>
      </c>
      <c r="B2245" s="65" t="s">
        <v>3996</v>
      </c>
      <c r="E2245" s="67">
        <v>22.4</v>
      </c>
      <c r="F2245" s="67">
        <v>22.4</v>
      </c>
      <c r="I2245" s="70">
        <f t="shared" si="46"/>
        <v>0</v>
      </c>
    </row>
    <row r="2246" spans="1:9" x14ac:dyDescent="0.2">
      <c r="A2246" s="63" t="s">
        <v>779</v>
      </c>
      <c r="B2246" s="65" t="s">
        <v>3997</v>
      </c>
      <c r="E2246" s="67">
        <v>1.05</v>
      </c>
      <c r="F2246" s="67">
        <v>1.05</v>
      </c>
      <c r="I2246" s="70">
        <f t="shared" si="46"/>
        <v>0</v>
      </c>
    </row>
    <row r="2247" spans="1:9" x14ac:dyDescent="0.2">
      <c r="A2247" s="63" t="s">
        <v>779</v>
      </c>
      <c r="B2247" s="65" t="s">
        <v>3998</v>
      </c>
      <c r="E2247" s="67">
        <v>4.91</v>
      </c>
      <c r="F2247" s="67">
        <v>4.91</v>
      </c>
      <c r="I2247" s="70">
        <f t="shared" si="46"/>
        <v>0</v>
      </c>
    </row>
    <row r="2248" spans="1:9" x14ac:dyDescent="0.2">
      <c r="A2248" s="63" t="s">
        <v>3852</v>
      </c>
      <c r="B2248" s="65" t="s">
        <v>3999</v>
      </c>
      <c r="E2248" s="67">
        <v>10.73</v>
      </c>
      <c r="F2248" s="67">
        <v>10.73</v>
      </c>
      <c r="I2248" s="70">
        <f t="shared" si="46"/>
        <v>0</v>
      </c>
    </row>
    <row r="2249" spans="1:9" x14ac:dyDescent="0.2">
      <c r="A2249" s="63" t="s">
        <v>779</v>
      </c>
      <c r="B2249" s="65" t="s">
        <v>4000</v>
      </c>
      <c r="E2249" s="67">
        <v>25.01</v>
      </c>
      <c r="F2249" s="67">
        <v>25.01</v>
      </c>
      <c r="I2249" s="70">
        <f t="shared" si="46"/>
        <v>0</v>
      </c>
    </row>
    <row r="2250" spans="1:9" x14ac:dyDescent="0.2">
      <c r="A2250" s="63" t="s">
        <v>1464</v>
      </c>
      <c r="B2250" s="65" t="s">
        <v>4001</v>
      </c>
      <c r="E2250" s="67">
        <v>27.03</v>
      </c>
      <c r="F2250" s="67">
        <v>27.03</v>
      </c>
      <c r="I2250" s="70">
        <f t="shared" si="46"/>
        <v>0</v>
      </c>
    </row>
    <row r="2251" spans="1:9" x14ac:dyDescent="0.2">
      <c r="A2251" s="63" t="s">
        <v>1766</v>
      </c>
      <c r="B2251" s="65" t="s">
        <v>4002</v>
      </c>
      <c r="E2251" s="67">
        <v>102.06</v>
      </c>
      <c r="F2251" s="67">
        <v>102.06</v>
      </c>
      <c r="G2251" s="70">
        <v>756</v>
      </c>
      <c r="I2251" s="70">
        <f t="shared" si="46"/>
        <v>756</v>
      </c>
    </row>
    <row r="2252" spans="1:9" x14ac:dyDescent="0.2">
      <c r="A2252" s="63" t="s">
        <v>779</v>
      </c>
      <c r="B2252" s="65" t="s">
        <v>4003</v>
      </c>
      <c r="E2252" s="67">
        <v>2.0099999999999998</v>
      </c>
      <c r="F2252" s="67">
        <v>2.0099999999999998</v>
      </c>
      <c r="I2252" s="70">
        <f t="shared" si="46"/>
        <v>0</v>
      </c>
    </row>
    <row r="2253" spans="1:9" x14ac:dyDescent="0.2">
      <c r="A2253" s="63" t="s">
        <v>720</v>
      </c>
      <c r="B2253" s="65" t="s">
        <v>4004</v>
      </c>
      <c r="E2253" s="67">
        <v>0</v>
      </c>
      <c r="F2253" s="67">
        <v>0</v>
      </c>
      <c r="G2253" s="70">
        <v>0</v>
      </c>
      <c r="I2253" s="70">
        <f t="shared" si="46"/>
        <v>0</v>
      </c>
    </row>
    <row r="2254" spans="1:9" x14ac:dyDescent="0.2">
      <c r="A2254" s="63" t="s">
        <v>1766</v>
      </c>
      <c r="B2254" s="65" t="s">
        <v>4005</v>
      </c>
      <c r="E2254" s="67">
        <v>340.2</v>
      </c>
      <c r="F2254" s="67">
        <v>340.2</v>
      </c>
      <c r="G2254" s="70">
        <v>2520</v>
      </c>
      <c r="I2254" s="70">
        <f t="shared" si="46"/>
        <v>2520</v>
      </c>
    </row>
    <row r="2255" spans="1:9" x14ac:dyDescent="0.2">
      <c r="A2255" s="63" t="s">
        <v>779</v>
      </c>
      <c r="B2255" s="65" t="s">
        <v>4006</v>
      </c>
      <c r="E2255" s="67">
        <v>234.71</v>
      </c>
      <c r="F2255" s="67">
        <v>234.71</v>
      </c>
      <c r="I2255" s="70">
        <f t="shared" si="46"/>
        <v>0</v>
      </c>
    </row>
    <row r="2256" spans="1:9" x14ac:dyDescent="0.2">
      <c r="A2256" s="63" t="s">
        <v>1464</v>
      </c>
      <c r="B2256" s="65" t="s">
        <v>4007</v>
      </c>
      <c r="E2256" s="67">
        <v>25</v>
      </c>
      <c r="F2256" s="67">
        <v>25</v>
      </c>
      <c r="I2256" s="70">
        <f t="shared" si="46"/>
        <v>0</v>
      </c>
    </row>
    <row r="2257" spans="1:9" x14ac:dyDescent="0.2">
      <c r="A2257" s="63" t="s">
        <v>1766</v>
      </c>
      <c r="B2257" s="65" t="s">
        <v>4008</v>
      </c>
      <c r="E2257" s="67">
        <v>66.819999999999993</v>
      </c>
      <c r="F2257" s="67">
        <v>66.819999999999993</v>
      </c>
      <c r="G2257" s="70">
        <v>495</v>
      </c>
      <c r="I2257" s="70">
        <f t="shared" si="46"/>
        <v>495</v>
      </c>
    </row>
    <row r="2258" spans="1:9" x14ac:dyDescent="0.2">
      <c r="A2258" s="63" t="s">
        <v>1766</v>
      </c>
      <c r="B2258" s="65" t="s">
        <v>4009</v>
      </c>
      <c r="E2258" s="67">
        <v>0</v>
      </c>
      <c r="F2258" s="67">
        <v>0</v>
      </c>
      <c r="G2258" s="70">
        <v>0</v>
      </c>
      <c r="I2258" s="70">
        <f t="shared" si="46"/>
        <v>0</v>
      </c>
    </row>
    <row r="2259" spans="1:9" x14ac:dyDescent="0.2">
      <c r="A2259" s="63" t="s">
        <v>1766</v>
      </c>
      <c r="B2259" s="65" t="s">
        <v>4010</v>
      </c>
      <c r="E2259" s="67">
        <v>136.08000000000001</v>
      </c>
      <c r="F2259" s="67">
        <v>136.08000000000001</v>
      </c>
      <c r="G2259" s="70">
        <v>1008</v>
      </c>
      <c r="I2259" s="70">
        <f t="shared" si="46"/>
        <v>1008</v>
      </c>
    </row>
    <row r="2260" spans="1:9" x14ac:dyDescent="0.2">
      <c r="A2260" s="63" t="s">
        <v>1766</v>
      </c>
      <c r="B2260" s="65" t="s">
        <v>4011</v>
      </c>
      <c r="E2260" s="67">
        <v>26.36</v>
      </c>
      <c r="F2260" s="67">
        <v>26.36</v>
      </c>
      <c r="I2260" s="70">
        <f t="shared" si="46"/>
        <v>0</v>
      </c>
    </row>
    <row r="2261" spans="1:9" x14ac:dyDescent="0.2">
      <c r="A2261" s="63" t="s">
        <v>1766</v>
      </c>
      <c r="B2261" s="65" t="s">
        <v>4012</v>
      </c>
      <c r="E2261" s="67">
        <v>90.09</v>
      </c>
      <c r="F2261" s="67">
        <v>90.09</v>
      </c>
      <c r="I2261" s="70">
        <f t="shared" si="46"/>
        <v>0</v>
      </c>
    </row>
    <row r="2262" spans="1:9" x14ac:dyDescent="0.2">
      <c r="A2262" s="63" t="s">
        <v>3852</v>
      </c>
      <c r="B2262" s="65" t="s">
        <v>4013</v>
      </c>
      <c r="E2262" s="67">
        <v>5.14</v>
      </c>
      <c r="F2262" s="67">
        <v>5.14</v>
      </c>
      <c r="I2262" s="70">
        <f t="shared" si="46"/>
        <v>0</v>
      </c>
    </row>
    <row r="2263" spans="1:9" x14ac:dyDescent="0.2">
      <c r="A2263" s="63" t="s">
        <v>1766</v>
      </c>
      <c r="B2263" s="65" t="s">
        <v>4014</v>
      </c>
      <c r="E2263" s="67">
        <v>146.30000000000001</v>
      </c>
      <c r="F2263" s="67">
        <v>146.30000000000001</v>
      </c>
      <c r="I2263" s="70">
        <f t="shared" si="46"/>
        <v>0</v>
      </c>
    </row>
    <row r="2264" spans="1:9" x14ac:dyDescent="0.2">
      <c r="A2264" s="63" t="s">
        <v>1766</v>
      </c>
      <c r="B2264" s="65" t="s">
        <v>4015</v>
      </c>
      <c r="E2264" s="67">
        <v>8.5</v>
      </c>
      <c r="F2264" s="67">
        <v>8.5</v>
      </c>
      <c r="G2264" s="70">
        <v>63</v>
      </c>
      <c r="I2264" s="70">
        <f t="shared" si="46"/>
        <v>63</v>
      </c>
    </row>
    <row r="2265" spans="1:9" x14ac:dyDescent="0.2">
      <c r="A2265" s="63" t="s">
        <v>1766</v>
      </c>
      <c r="B2265" s="65" t="s">
        <v>4016</v>
      </c>
      <c r="E2265" s="67">
        <v>0</v>
      </c>
      <c r="F2265" s="67">
        <v>0</v>
      </c>
      <c r="G2265" s="70">
        <v>0</v>
      </c>
      <c r="I2265" s="70">
        <f t="shared" si="46"/>
        <v>0</v>
      </c>
    </row>
    <row r="2266" spans="1:9" x14ac:dyDescent="0.2">
      <c r="A2266" s="63" t="s">
        <v>3852</v>
      </c>
      <c r="B2266" s="65" t="s">
        <v>4017</v>
      </c>
      <c r="E2266" s="67">
        <v>11.75</v>
      </c>
      <c r="F2266" s="67">
        <v>11.75</v>
      </c>
      <c r="G2266" s="70">
        <v>87.03</v>
      </c>
      <c r="I2266" s="70">
        <f t="shared" si="46"/>
        <v>87.03</v>
      </c>
    </row>
    <row r="2267" spans="1:9" x14ac:dyDescent="0.2">
      <c r="A2267" s="63" t="s">
        <v>1464</v>
      </c>
      <c r="B2267" s="65" t="s">
        <v>4018</v>
      </c>
      <c r="E2267" s="67">
        <v>21.77</v>
      </c>
      <c r="F2267" s="67">
        <v>21.77</v>
      </c>
      <c r="G2267" s="70">
        <v>161.25</v>
      </c>
      <c r="I2267" s="70">
        <f t="shared" si="46"/>
        <v>161.25</v>
      </c>
    </row>
    <row r="2268" spans="1:9" x14ac:dyDescent="0.2">
      <c r="A2268" s="63" t="s">
        <v>1464</v>
      </c>
      <c r="B2268" s="65" t="s">
        <v>4019</v>
      </c>
      <c r="E2268" s="67">
        <v>35</v>
      </c>
      <c r="F2268" s="67">
        <v>35</v>
      </c>
      <c r="I2268" s="70">
        <f t="shared" si="46"/>
        <v>0</v>
      </c>
    </row>
    <row r="2269" spans="1:9" x14ac:dyDescent="0.2">
      <c r="A2269" s="63" t="s">
        <v>1766</v>
      </c>
      <c r="B2269" s="65" t="s">
        <v>4020</v>
      </c>
      <c r="E2269" s="67">
        <v>189.45</v>
      </c>
      <c r="F2269" s="67">
        <v>189.45</v>
      </c>
      <c r="I2269" s="70">
        <f t="shared" si="46"/>
        <v>0</v>
      </c>
    </row>
    <row r="2270" spans="1:9" x14ac:dyDescent="0.2">
      <c r="A2270" s="63" t="s">
        <v>1766</v>
      </c>
      <c r="B2270" s="65" t="s">
        <v>4021</v>
      </c>
      <c r="E2270" s="67">
        <v>0</v>
      </c>
      <c r="F2270" s="67">
        <v>0</v>
      </c>
      <c r="G2270" s="70">
        <v>0</v>
      </c>
      <c r="I2270" s="70">
        <f t="shared" si="46"/>
        <v>0</v>
      </c>
    </row>
    <row r="2271" spans="1:9" x14ac:dyDescent="0.2">
      <c r="A2271" s="63" t="s">
        <v>720</v>
      </c>
      <c r="B2271" s="65" t="s">
        <v>4022</v>
      </c>
      <c r="E2271" s="67">
        <v>0</v>
      </c>
      <c r="F2271" s="67">
        <v>0</v>
      </c>
      <c r="G2271" s="70">
        <v>0</v>
      </c>
      <c r="I2271" s="70">
        <f t="shared" si="46"/>
        <v>0</v>
      </c>
    </row>
    <row r="2272" spans="1:9" x14ac:dyDescent="0.2">
      <c r="A2272" s="63" t="s">
        <v>779</v>
      </c>
      <c r="B2272" s="65" t="s">
        <v>4023</v>
      </c>
      <c r="E2272" s="67">
        <v>25.1</v>
      </c>
      <c r="F2272" s="67">
        <v>25.1</v>
      </c>
      <c r="I2272" s="70">
        <f t="shared" si="46"/>
        <v>0</v>
      </c>
    </row>
    <row r="2273" spans="1:9" x14ac:dyDescent="0.2">
      <c r="A2273" s="63" t="s">
        <v>720</v>
      </c>
      <c r="B2273" s="65" t="s">
        <v>4024</v>
      </c>
      <c r="E2273" s="67">
        <v>72.19</v>
      </c>
      <c r="F2273" s="67">
        <v>72.19</v>
      </c>
      <c r="G2273" s="70">
        <v>534.75</v>
      </c>
      <c r="I2273" s="70">
        <f t="shared" si="46"/>
        <v>534.75</v>
      </c>
    </row>
    <row r="2274" spans="1:9" ht="13.5" thickBot="1" x14ac:dyDescent="0.25">
      <c r="E2274" s="151"/>
      <c r="F2274" s="151"/>
      <c r="G2274" s="147"/>
      <c r="H2274" s="152"/>
      <c r="I2274" s="147"/>
    </row>
    <row r="2275" spans="1:9" ht="13.5" thickTop="1" x14ac:dyDescent="0.2">
      <c r="E2275" s="67"/>
      <c r="F2275" s="67"/>
    </row>
    <row r="2276" spans="1:9" x14ac:dyDescent="0.2">
      <c r="A2276" s="122" t="s">
        <v>769</v>
      </c>
      <c r="E2276" s="58">
        <f t="shared" ref="E2276:I2276" si="47">SUM(E2100:E2274)</f>
        <v>10311.880000000005</v>
      </c>
      <c r="F2276" s="58">
        <f t="shared" si="47"/>
        <v>10592.010000000002</v>
      </c>
      <c r="G2276" s="149">
        <f t="shared" si="47"/>
        <v>41923.362592592588</v>
      </c>
      <c r="H2276" s="149">
        <f t="shared" si="47"/>
        <v>264</v>
      </c>
      <c r="I2276" s="149">
        <f t="shared" si="47"/>
        <v>42187.362592592588</v>
      </c>
    </row>
    <row r="2277" spans="1:9" x14ac:dyDescent="0.2">
      <c r="A2277" s="122"/>
      <c r="B2277" s="78"/>
      <c r="C2277" s="78"/>
      <c r="D2277" s="78"/>
      <c r="E2277" s="67"/>
      <c r="F2277" s="67"/>
    </row>
  </sheetData>
  <printOptions gridLines="1"/>
  <pageMargins left="0.1" right="0.1" top="0.65" bottom="0.17" header="0.17" footer="0.18"/>
  <pageSetup scale="65" fitToHeight="20" orientation="landscape" r:id="rId1"/>
  <headerFooter alignWithMargins="0">
    <oddHeader>&amp;CMICHIGAN LIQUOR CONTROL COMMISSION
WINE REPORTS RECEIVED
August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Aug-Beer</vt:lpstr>
      <vt:lpstr>Aug-Wine</vt:lpstr>
      <vt:lpstr>'Aug-Beer'!Print_Titles</vt:lpstr>
      <vt:lpstr>'Aug-Wine'!Print_Titles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Konieczny, Sandra (LARA)</dc:creator>
  <cp:lastModifiedBy>Konieczny, Sandra (LARA)</cp:lastModifiedBy>
  <dcterms:created xsi:type="dcterms:W3CDTF">2014-12-11T12:46:26Z</dcterms:created>
  <dcterms:modified xsi:type="dcterms:W3CDTF">2014-12-11T12:49:06Z</dcterms:modified>
</cp:coreProperties>
</file>