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vind\Desktop\"/>
    </mc:Choice>
  </mc:AlternateContent>
  <bookViews>
    <workbookView xWindow="0" yWindow="0" windowWidth="23040" windowHeight="9405"/>
  </bookViews>
  <sheets>
    <sheet name="SEP" sheetId="1" r:id="rId1"/>
  </sheets>
  <definedNames>
    <definedName name="_xlnm.Print_Titles" localSheetId="0">SEP!$1:$3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74" i="1" l="1"/>
  <c r="F1574" i="1"/>
  <c r="E1574" i="1"/>
  <c r="I1572" i="1"/>
  <c r="I1571" i="1"/>
  <c r="I1570" i="1"/>
  <c r="I1569" i="1"/>
  <c r="G1568" i="1"/>
  <c r="I1568" i="1" s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G1484" i="1"/>
  <c r="I1484" i="1" s="1"/>
  <c r="E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G1446" i="1"/>
  <c r="I1446" i="1" s="1"/>
  <c r="E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G1433" i="1"/>
  <c r="I1433" i="1" s="1"/>
  <c r="F1433" i="1"/>
  <c r="E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G1416" i="1"/>
  <c r="I1416" i="1" s="1"/>
  <c r="E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G1383" i="1"/>
  <c r="I1383" i="1" s="1"/>
  <c r="F1383" i="1"/>
  <c r="E1383" i="1"/>
  <c r="I1382" i="1"/>
  <c r="I1381" i="1"/>
  <c r="I1380" i="1"/>
  <c r="I1379" i="1"/>
  <c r="I1378" i="1"/>
  <c r="I1377" i="1"/>
  <c r="G1376" i="1"/>
  <c r="I1376" i="1" s="1"/>
  <c r="E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G1225" i="1"/>
  <c r="I1225" i="1" s="1"/>
  <c r="E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G1199" i="1"/>
  <c r="I1199" i="1" s="1"/>
  <c r="E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G1184" i="1"/>
  <c r="I1184" i="1" s="1"/>
  <c r="E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G1167" i="1"/>
  <c r="I1167" i="1" s="1"/>
  <c r="F1167" i="1"/>
  <c r="E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G1154" i="1"/>
  <c r="I1154" i="1" s="1"/>
  <c r="E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G1030" i="1"/>
  <c r="I1030" i="1" s="1"/>
  <c r="I1029" i="1"/>
  <c r="I1028" i="1"/>
  <c r="E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G967" i="1"/>
  <c r="I967" i="1" s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G901" i="1"/>
  <c r="E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G870" i="1"/>
  <c r="I870" i="1" s="1"/>
  <c r="E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G840" i="1"/>
  <c r="I840" i="1" s="1"/>
  <c r="F840" i="1"/>
  <c r="E840" i="1"/>
  <c r="I839" i="1"/>
  <c r="I838" i="1"/>
  <c r="I837" i="1"/>
  <c r="I836" i="1"/>
  <c r="I835" i="1"/>
  <c r="I834" i="1"/>
  <c r="I833" i="1"/>
  <c r="I832" i="1"/>
  <c r="G831" i="1"/>
  <c r="I831" i="1" s="1"/>
  <c r="E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H783" i="1"/>
  <c r="G783" i="1"/>
  <c r="E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G747" i="1"/>
  <c r="I747" i="1" s="1"/>
  <c r="E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G698" i="1"/>
  <c r="I698" i="1" s="1"/>
  <c r="E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G585" i="1"/>
  <c r="I585" i="1" s="1"/>
  <c r="E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H546" i="1"/>
  <c r="G546" i="1"/>
  <c r="E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G423" i="1"/>
  <c r="I423" i="1" s="1"/>
  <c r="E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G240" i="1"/>
  <c r="I240" i="1" s="1"/>
  <c r="E240" i="1"/>
  <c r="I239" i="1"/>
  <c r="I238" i="1"/>
  <c r="I237" i="1"/>
  <c r="I236" i="1"/>
  <c r="I235" i="1"/>
  <c r="I234" i="1"/>
  <c r="G233" i="1"/>
  <c r="I233" i="1" s="1"/>
  <c r="E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G197" i="1"/>
  <c r="I197" i="1" s="1"/>
  <c r="E197" i="1"/>
  <c r="I196" i="1"/>
  <c r="I195" i="1"/>
  <c r="I194" i="1"/>
  <c r="I193" i="1"/>
  <c r="I192" i="1"/>
  <c r="I191" i="1"/>
  <c r="I190" i="1"/>
  <c r="I189" i="1"/>
  <c r="I188" i="1"/>
  <c r="I187" i="1"/>
  <c r="G186" i="1"/>
  <c r="I186" i="1" s="1"/>
  <c r="E186" i="1"/>
  <c r="I185" i="1"/>
  <c r="I184" i="1"/>
  <c r="H183" i="1"/>
  <c r="G183" i="1"/>
  <c r="E183" i="1"/>
  <c r="I182" i="1"/>
  <c r="I181" i="1"/>
  <c r="G180" i="1"/>
  <c r="I180" i="1" s="1"/>
  <c r="E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G163" i="1"/>
  <c r="I163" i="1" s="1"/>
  <c r="E163" i="1"/>
  <c r="I162" i="1"/>
  <c r="I161" i="1"/>
  <c r="I160" i="1"/>
  <c r="I159" i="1"/>
  <c r="I158" i="1"/>
  <c r="I157" i="1"/>
  <c r="I156" i="1"/>
  <c r="I155" i="1"/>
  <c r="I154" i="1"/>
  <c r="I153" i="1"/>
  <c r="I152" i="1"/>
  <c r="G151" i="1"/>
  <c r="I151" i="1" s="1"/>
  <c r="E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G77" i="1"/>
  <c r="I77" i="1" s="1"/>
  <c r="F77" i="1"/>
  <c r="E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546" i="1" l="1"/>
  <c r="I783" i="1"/>
  <c r="I183" i="1"/>
  <c r="I1574" i="1"/>
  <c r="F1506" i="1"/>
  <c r="E1506" i="1"/>
  <c r="G1574" i="1"/>
  <c r="I1506" i="1" l="1"/>
</calcChain>
</file>

<file path=xl/sharedStrings.xml><?xml version="1.0" encoding="utf-8"?>
<sst xmlns="http://schemas.openxmlformats.org/spreadsheetml/2006/main" count="5005" uniqueCount="2384">
  <si>
    <t>ACTUAL</t>
  </si>
  <si>
    <t>LICENSE</t>
  </si>
  <si>
    <t>REPORT</t>
  </si>
  <si>
    <t>16% OR</t>
  </si>
  <si>
    <t>OVER</t>
  </si>
  <si>
    <t>TOTAL</t>
  </si>
  <si>
    <t>TYPE</t>
  </si>
  <si>
    <t>LICENSEE</t>
  </si>
  <si>
    <t>DBA</t>
  </si>
  <si>
    <t>CITY, STATE</t>
  </si>
  <si>
    <t>AMOUNT</t>
  </si>
  <si>
    <t>LESS</t>
  </si>
  <si>
    <t>16%</t>
  </si>
  <si>
    <t>LITERS</t>
  </si>
  <si>
    <t xml:space="preserve">        Report updated 2/23/16</t>
  </si>
  <si>
    <t>DIRSHP</t>
  </si>
  <si>
    <t>1-800-WINESHOP.COM, INC (11/21/08)</t>
  </si>
  <si>
    <t>Napa, Ca</t>
  </si>
  <si>
    <t>SWM</t>
  </si>
  <si>
    <t>3 NORTH VINES, LLC (9/3/14)</t>
  </si>
  <si>
    <t>Crosswell, MI</t>
  </si>
  <si>
    <t>7 &amp; 8, LLC (8/20/07)</t>
  </si>
  <si>
    <t>Vineyard 7 &amp; 8</t>
  </si>
  <si>
    <t>Saint Helena, CA</t>
  </si>
  <si>
    <t>9 DRAGON CELLARS, LLC (10/25/12)</t>
  </si>
  <si>
    <t>13 APPELLATIONS, LLC (11/23/11)</t>
  </si>
  <si>
    <t>WHLSLE</t>
  </si>
  <si>
    <t>20 HECTARE WINES DISTRIBUTION, LLC</t>
  </si>
  <si>
    <t>Petoskey, MI</t>
  </si>
  <si>
    <t>26 BRIX, LLC (10/18/07)</t>
  </si>
  <si>
    <t>B Cellars</t>
  </si>
  <si>
    <t>51 NORTH BREWERY, LLC (1/9/13)</t>
  </si>
  <si>
    <t>Lake Orion, MI</t>
  </si>
  <si>
    <t>1668 WINERY, LLC (4/9/15)</t>
  </si>
  <si>
    <t>Sault Ste Marie, MI</t>
  </si>
  <si>
    <t>A.V.V WINERY CO, LLC (5/2/06)</t>
  </si>
  <si>
    <t>Alexander Valley Vineyards</t>
  </si>
  <si>
    <t>Healdsburg, CA</t>
  </si>
  <si>
    <t>A H WINES, INC (5/1/15)</t>
  </si>
  <si>
    <t>Lodi, CA</t>
  </si>
  <si>
    <t>A TO Z WINEWORKS, LLC (5/16/07)</t>
  </si>
  <si>
    <t>Newberg, OR</t>
  </si>
  <si>
    <t>AARONAP CELLARS, LLC (9/26/14)</t>
  </si>
  <si>
    <t>Westford, MA</t>
  </si>
  <si>
    <t>ABACELA VINEYARDS &amp; WINERY, INC. (11/16/06)</t>
  </si>
  <si>
    <t>Roseburg, OR</t>
  </si>
  <si>
    <t>ABEJA, LLC (9/20/07)</t>
  </si>
  <si>
    <t>Walla Walla, WA</t>
  </si>
  <si>
    <t>ABERNATHY HOFFMAN, LLC (6/23/10)</t>
  </si>
  <si>
    <t>ABNER'S RESTAURANT, INC (9/15/14)</t>
  </si>
  <si>
    <t>Brohman, MI</t>
  </si>
  <si>
    <t>ABREU VINEYARDS, INC (9/3/14)</t>
  </si>
  <si>
    <t>Yountville, Ca</t>
  </si>
  <si>
    <t>AC VIN CO, LLC (5/1/14)</t>
  </si>
  <si>
    <t>ACCOLADE WINES NORTH AMERICA, INC (10/17/12)</t>
  </si>
  <si>
    <t>ACCOLADE WINES NORTH AMERICA, INC (9/18/15)</t>
  </si>
  <si>
    <t>Geyser Peak Winery</t>
  </si>
  <si>
    <t>ACORN ALEGRIA WINERY (9/13/06)</t>
  </si>
  <si>
    <t>Acorn Winery</t>
  </si>
  <si>
    <t>ACOUSTIC BREWING CO, LC (2/3/09)</t>
  </si>
  <si>
    <t>Lake Ann, MI</t>
  </si>
  <si>
    <t>ACOUSTIC BREWING CO, LC (4/28/10)</t>
  </si>
  <si>
    <t>ADAMO, LLC</t>
  </si>
  <si>
    <t xml:space="preserve">Grand Rapids, MI  </t>
  </si>
  <si>
    <t>ADAMS WINERY, INC. (1/10/08)</t>
  </si>
  <si>
    <t>Bella Vineyards</t>
  </si>
  <si>
    <t>ADAMSVS, LLC (NM CHG)</t>
  </si>
  <si>
    <t>White cottage</t>
  </si>
  <si>
    <t>Penn Valley, Ca</t>
  </si>
  <si>
    <t>ADELAIDA CELLARS, INC. (5/2/06)</t>
  </si>
  <si>
    <t>Paso Robles, Ca</t>
  </si>
  <si>
    <t>ADELSHEIM VINEYARD, LLC (5/8/08)</t>
  </si>
  <si>
    <t>ADIRONDACK WINERY, LLC (1/10/12)</t>
  </si>
  <si>
    <t>Lake George, NY</t>
  </si>
  <si>
    <t>AHD ASSOCIATES, INC.</t>
  </si>
  <si>
    <t>Warren, MI</t>
  </si>
  <si>
    <t>ALEXANDRIA NICOLE CELLARS, LLC (5/12/15)</t>
  </si>
  <si>
    <t>Prosser, WA</t>
  </si>
  <si>
    <t>ALLIANCE BEVERAGE DISTRIBUTING, LLC (Manistee)</t>
  </si>
  <si>
    <t>Manistee, MI</t>
  </si>
  <si>
    <t>ALLIANCE BEVERAGE DISTRIBUTING, LLC (Saint Joseph)</t>
  </si>
  <si>
    <t>Saint Joseph, MI</t>
  </si>
  <si>
    <t>ALLIANCE BEVERAGE DISTRIBUTING, LLC (Grand Rapids)</t>
  </si>
  <si>
    <t>ALPENA BEVERAGE CO, INC</t>
  </si>
  <si>
    <t>Alpena, MI</t>
  </si>
  <si>
    <t>ALPHA AND OMEGA WINERY, LLC (2/8/08)</t>
  </si>
  <si>
    <t>Rutherford, CA</t>
  </si>
  <si>
    <t>ALTA MARIA VINEYARDS, LLC (12/9/10)</t>
  </si>
  <si>
    <t>Santa Maria, CA</t>
  </si>
  <si>
    <t>ALTAMURA WINERY, INC, (10/12/09)</t>
  </si>
  <si>
    <t>AMAPOLA CREEK VINEYARDS &amp; WINERY (6/3/10)</t>
  </si>
  <si>
    <t>Sonoma, CA</t>
  </si>
  <si>
    <t>AMAVI CELLARS, LLC (6/10/14)</t>
  </si>
  <si>
    <t>AMBER FALLS WINERY AND CELLARS, LLC (9/11/14)</t>
  </si>
  <si>
    <t>Hampshire, TN</t>
  </si>
  <si>
    <t>AMERICAN BREWERS, INC (8/19/15)</t>
  </si>
  <si>
    <t>Kalamazoo, MI</t>
  </si>
  <si>
    <t>AMERICAN WINE TRADE, INC (7/18/14)</t>
  </si>
  <si>
    <t>Seattle, WA</t>
  </si>
  <si>
    <t>AMICUS CELLARS, LLC (5/6/09)</t>
  </si>
  <si>
    <t>AMPELOS CELLARS, INC. (5/19/09)</t>
  </si>
  <si>
    <t>Lompoc, CA</t>
  </si>
  <si>
    <t>AMPORT DISTRIBUTING, LLC</t>
  </si>
  <si>
    <t>Manchester, MI</t>
  </si>
  <si>
    <t>AMPROBLUE, LLC</t>
  </si>
  <si>
    <t>AMUSE BOUCHE, LLC (5/1/09)</t>
  </si>
  <si>
    <t>ANCIENT PEAK, INC. (5/1/15)</t>
  </si>
  <si>
    <t>Creston, CA</t>
  </si>
  <si>
    <t>ANDERSON'S CONN VALLEY WINERY (10/19/06)</t>
  </si>
  <si>
    <t>ANDERSON DISTRIBUTING CO</t>
  </si>
  <si>
    <t>Jackson, MI</t>
  </si>
  <si>
    <t>ANDRZEJEWSKI'S MARIAN CHURCH SUPPLY, INC (Madison Hgts)</t>
  </si>
  <si>
    <t>Madison Hgts, MI</t>
  </si>
  <si>
    <t>ANDRZEJEWSKI'S MARIAN CHURCH SUPPLY, INC (Saginaw)</t>
  </si>
  <si>
    <t>Saginaw,MI</t>
  </si>
  <si>
    <t>ANIMO, LP (4/26/11)</t>
  </si>
  <si>
    <t>ANOMALY VINEYARDS, LLC (8/26/09)</t>
  </si>
  <si>
    <t>ANTHEM WINERY &amp; VINEYARDS, LLC (6/10/13)</t>
  </si>
  <si>
    <t>ANTHILL FARMS, LLC (5/1/150</t>
  </si>
  <si>
    <t>APPELLATIONS, LP (10/6/15)</t>
  </si>
  <si>
    <t>Italics Winegrowers</t>
  </si>
  <si>
    <t>APPLE BLOSSOM WINERY, LLC (8/21/13)</t>
  </si>
  <si>
    <t>Mattawan, MI</t>
  </si>
  <si>
    <t>AQUA PUMPKIN, INC. (5/7/09)</t>
  </si>
  <si>
    <t>AQUAMARINE SPRINGS, LLC (7/22/090</t>
  </si>
  <si>
    <t>Gaylord, MI</t>
  </si>
  <si>
    <t>ARBOR BEVERAGE COMPANY</t>
  </si>
  <si>
    <t>Ann Arbor, MI</t>
  </si>
  <si>
    <t>ARBOR VINEYARDS, INC (1/16/13)</t>
  </si>
  <si>
    <t>Lodi,CA</t>
  </si>
  <si>
    <t>ARCADIA BREWING COMPANY</t>
  </si>
  <si>
    <t xml:space="preserve">Battle  Creek, MI  </t>
  </si>
  <si>
    <t>ARCADIA BREWING COMPANY (7/18/14)</t>
  </si>
  <si>
    <t>ARETE WINES, LLC (12/15/14)</t>
  </si>
  <si>
    <t>Domaine De La Cote</t>
  </si>
  <si>
    <t>ARIETTA, INC (4/28/10)</t>
  </si>
  <si>
    <t>Pinole, CA</t>
  </si>
  <si>
    <t>ARISTA WINERY, LLC (7/10/06)</t>
  </si>
  <si>
    <t>ARIZONA STRONGHOLD VINEYARDS, LLC (6/4/15)</t>
  </si>
  <si>
    <t>Camp Verde, AZ</t>
  </si>
  <si>
    <t>ARKENSTONE VINEYARDS, LLC (5/9/09)</t>
  </si>
  <si>
    <t>Angwin, CA</t>
  </si>
  <si>
    <t>ARKTOS, LLC (9/5/14)</t>
  </si>
  <si>
    <t>ARMAND ROTH, INC. (3/2/06)</t>
  </si>
  <si>
    <t>Ulrich Wine Cellar</t>
  </si>
  <si>
    <t xml:space="preserve">Traverse City, MI  </t>
  </si>
  <si>
    <t>ARMAND ROTH, INC. (5/2/06)</t>
  </si>
  <si>
    <t>ARMIDA WINERY (6/24/13)</t>
  </si>
  <si>
    <t>ARMORY BREWING COMPANY, LLC (7/21/15)</t>
  </si>
  <si>
    <t>Grand Haven, MI</t>
  </si>
  <si>
    <t>ARMSTRONG FAMILY WINERY, LLC (10/13/140</t>
  </si>
  <si>
    <t>Woodinville, WA</t>
  </si>
  <si>
    <t>ARMSTRONG VINEYARDS, INC. (5/21/10)</t>
  </si>
  <si>
    <t>ARRINGTON VINEYARDS (3/27/08)</t>
  </si>
  <si>
    <t>Arrington, TN</t>
  </si>
  <si>
    <t>ARTISTE MANAGEMENT CO, LLC (1/14/15)</t>
  </si>
  <si>
    <t>Santa Ynez, CA</t>
  </si>
  <si>
    <t>ATHENA VINEYARDS, LLC (10/18/07)</t>
  </si>
  <si>
    <t>Heathsville, VA</t>
  </si>
  <si>
    <t>ATLAS SALES, INC</t>
  </si>
  <si>
    <t>AU BON CLIMAT, LLC (5/2/06)</t>
  </si>
  <si>
    <t>AUBERT WINEGROWING, INC (4/3/09)</t>
  </si>
  <si>
    <t>AUGUST BRIGGS JR, INC. (10/27/11)</t>
  </si>
  <si>
    <t>Calistoga, CA</t>
  </si>
  <si>
    <t>AUSA PACIFICA, LLC (5/1/12)</t>
  </si>
  <si>
    <t>AWDIRECT, INC. (7/15/13)</t>
  </si>
  <si>
    <t>Novato, CA</t>
  </si>
  <si>
    <t>AXIOS, INC. (12/12/14)</t>
  </si>
  <si>
    <t>B. NEKTAR, LLC (12/6/12)</t>
  </si>
  <si>
    <t xml:space="preserve">Ferndale, MI  </t>
  </si>
  <si>
    <t>B. NEKTAR, LLC (5/12/08)</t>
  </si>
  <si>
    <t>B.R. COHN WINERY, I NC (8/21/06)</t>
  </si>
  <si>
    <t>Glen Ellen, CA</t>
  </si>
  <si>
    <t>BACCHUS 2000 L.L.C.</t>
  </si>
  <si>
    <t xml:space="preserve">Northville, MI </t>
  </si>
  <si>
    <t>BAD BREWING CO, LLC  (5/28/14)</t>
  </si>
  <si>
    <t>Mason, MI</t>
  </si>
  <si>
    <t>BANSHEE WINES, LLC (11/21/14)</t>
  </si>
  <si>
    <t xml:space="preserve">BARBER, JAMES K </t>
  </si>
  <si>
    <t>Lone Oak Vineyard Estate</t>
  </si>
  <si>
    <t>Grass Lake, MI</t>
  </si>
  <si>
    <t>BARBOURSVILLE WINERY, INC. (7/22/09)</t>
  </si>
  <si>
    <t>Barboursville, VA</t>
  </si>
  <si>
    <t>BARGETTO'S (5/2/06)</t>
  </si>
  <si>
    <t>Soquel, CA</t>
  </si>
  <si>
    <t>BARNARD-GRIFFIN, INC. (12/14/06)</t>
  </si>
  <si>
    <t>Barnard Griffin</t>
  </si>
  <si>
    <t>Richland, WA</t>
  </si>
  <si>
    <t>BARNETT, FIONA H (8/4/11)</t>
  </si>
  <si>
    <t>Barnett Vineyards</t>
  </si>
  <si>
    <t>BARRA, CHARLES L (5/1/12)</t>
  </si>
  <si>
    <t>Barra of Menocino</t>
  </si>
  <si>
    <t>Redwood Valley, CA</t>
  </si>
  <si>
    <t>BARREL 27 WINE COMPANY, INC. (2/10/11)</t>
  </si>
  <si>
    <t>BAZAN CELLARS, LLC (5/1/11)</t>
  </si>
  <si>
    <t>Mario Bazan Cellars</t>
  </si>
  <si>
    <t>BECKMEN, JUDITH/THOMAS (67/06)</t>
  </si>
  <si>
    <t>Beckmen Vineyards</t>
  </si>
  <si>
    <t>Los Olivos, CA</t>
  </si>
  <si>
    <t>BEDELL NORTH FORK, LLC (6/10/13)</t>
  </si>
  <si>
    <t>Cutchogue, NY</t>
  </si>
  <si>
    <t>BEE WELL MEADERY, LLC (11/25/13)</t>
  </si>
  <si>
    <t>Bellaire, MI</t>
  </si>
  <si>
    <t>BEHIND THE CELLAR DOOR DISTRIBUTING, LLC</t>
  </si>
  <si>
    <t>Troy, MI</t>
  </si>
  <si>
    <t>BEHRENS, LESLIE (10/16/15)</t>
  </si>
  <si>
    <t>BEL VINO, LLC (11/7/12)</t>
  </si>
  <si>
    <t>Temecula, CA</t>
  </si>
  <si>
    <t>BELLO FAMILY VINEYARD, LLC (5/2/13)</t>
  </si>
  <si>
    <t xml:space="preserve">BELL'S BREWERY, INC </t>
  </si>
  <si>
    <t>BELTANE RANCH, INC. (5/1/12)</t>
  </si>
  <si>
    <t>BENDING BRANCH ESTATE VINEYARD, LLC (5/1/15)</t>
  </si>
  <si>
    <t>Comfort, TX</t>
  </si>
  <si>
    <t>BENESSERE VINEYARDS LTD (8/12/11)</t>
  </si>
  <si>
    <t>BENNETT LANE WINERY, LLC (6/28/07)</t>
  </si>
  <si>
    <t>BENOVIA WINERY, LLC (8/12/09)</t>
  </si>
  <si>
    <t>Santa Rosa, CA</t>
  </si>
  <si>
    <t>BENT CREEK WINERY, LLC</t>
  </si>
  <si>
    <t>Livermore, CA</t>
  </si>
  <si>
    <t>BENTON-LANE, LLC (12/14/06)</t>
  </si>
  <si>
    <t>Benton Lane Winery</t>
  </si>
  <si>
    <t>Monroe, OR</t>
  </si>
  <si>
    <t>BENZIGER FAMILY VINEYARDS, LLC (6/23/06)</t>
  </si>
  <si>
    <t>Benziger</t>
  </si>
  <si>
    <t>BERGSTROM WINES, LLC (11/9/07)</t>
  </si>
  <si>
    <t>Bergstrom Vineyards</t>
  </si>
  <si>
    <t>BERNARDUS, LLC (5/2/06)</t>
  </si>
  <si>
    <t>Carmel Valley, CA</t>
  </si>
  <si>
    <t>BETHEL HEIGHTS VINEYARD, INC. (4/28/10)</t>
  </si>
  <si>
    <t>Salem, OR</t>
  </si>
  <si>
    <t>BETTER BRANDS INTERNATIONAL (6/4/15)</t>
  </si>
  <si>
    <t>Michael Pozzan Winery</t>
  </si>
  <si>
    <t>Oakville, Ca</t>
  </si>
  <si>
    <t>BETZ CELLARS, LLC (7/25/11)</t>
  </si>
  <si>
    <t>Betz Family Winery</t>
  </si>
  <si>
    <t>Redmond, WA</t>
  </si>
  <si>
    <t>BIG BASIN VINEYARDS, LLC (8/7/08)</t>
  </si>
  <si>
    <t>Boulder Creek, CA</t>
  </si>
  <si>
    <t>BIG LAKE BREWING, LLC (6/10/13)</t>
  </si>
  <si>
    <t>Holland, MI</t>
  </si>
  <si>
    <t>BIGHORN CELLARS, LLC (10/22/09)</t>
  </si>
  <si>
    <t>BIL ENTERPRISES, LLC (6/4/13)</t>
  </si>
  <si>
    <t>White Flame Brewing Co</t>
  </si>
  <si>
    <t>Hudsonville, MI</t>
  </si>
  <si>
    <t>BILTMORE ESTATE WINE CO (11/30/07)</t>
  </si>
  <si>
    <t>Asheville, NC</t>
  </si>
  <si>
    <t>BINK'S WINES &amp; BEVERAGES, Inc.</t>
  </si>
  <si>
    <t>Escanaba, MI</t>
  </si>
  <si>
    <t>BLACK DRAGON, LLC (3/27/15)</t>
  </si>
  <si>
    <t>Benton Harbor, MI</t>
  </si>
  <si>
    <t>BLACK FAMILY VINEYARD, LLC (6/17/09)</t>
  </si>
  <si>
    <t>The Four Graces</t>
  </si>
  <si>
    <t>Dundee, OR</t>
  </si>
  <si>
    <t>BLACK MESA WINERY, LLC (5/1/070</t>
  </si>
  <si>
    <t>Velarde, NM</t>
  </si>
  <si>
    <t>BLACK RIDGE WINERY, LLC (7/23/08)</t>
  </si>
  <si>
    <t>Los Gatos, CA</t>
  </si>
  <si>
    <t>BLACKBIRD VINEYARDS, LLC (6/30/11)</t>
  </si>
  <si>
    <t>BLACKBURN ENTERPRISES, LLC (9/19/08)</t>
  </si>
  <si>
    <t>Pietra Santa Winery</t>
  </si>
  <si>
    <t>Hollister, CA</t>
  </si>
  <si>
    <t>BLAKE FARMS HARD APPLE CIDER, LLC (9/26/13)</t>
  </si>
  <si>
    <t>Armada, MI</t>
  </si>
  <si>
    <t>BLAKE FARMS HARD APPLE CIDER, LLC (12/11/13)</t>
  </si>
  <si>
    <t>BLANKIET ESTATE, LLC (9/13/06)</t>
  </si>
  <si>
    <t>BLENHEIM VINEYARDS, LLC (11/2/06)</t>
  </si>
  <si>
    <t>Charlottesville, VA</t>
  </si>
  <si>
    <t>BLUE FARM, LLC (11/21/14)</t>
  </si>
  <si>
    <t>BLUE MOUNTAIN CIDER CO, LLC (5/19/11)</t>
  </si>
  <si>
    <t>Milton Freewater, OR</t>
  </si>
  <si>
    <t>BLUE PIKE CANTINA, LLC (12/5/14)</t>
  </si>
  <si>
    <t>Marine City, MI</t>
  </si>
  <si>
    <t>BLUE WATER WINERY, LLC (9/5/08)</t>
  </si>
  <si>
    <t xml:space="preserve">Carsonville, MI </t>
  </si>
  <si>
    <t>BLUE WATER WINERY, LLC (8/27/09)</t>
  </si>
  <si>
    <t>BLUE WATER WINERY, LLC-LEXINGTON (7/28/10)</t>
  </si>
  <si>
    <t>Lexington, MI</t>
  </si>
  <si>
    <t>BLUE WATER WINERY, LLC (12/18/15)</t>
  </si>
  <si>
    <t>BLUSTONE PARTNERS, LLC (8/3/11)</t>
  </si>
  <si>
    <t>Blustone Vineyards</t>
  </si>
  <si>
    <t>Suttons Bay, MI</t>
  </si>
  <si>
    <t>BLUSTONE PARTNERS, LLC (6/25/12)</t>
  </si>
  <si>
    <t>BOATHOUSE VINEYARDS, LLC (12/3/09)</t>
  </si>
  <si>
    <t>Lake Leelanau, MI</t>
  </si>
  <si>
    <t>BOATHOUSE VINEYARDS, LLC (5/5/11)</t>
  </si>
  <si>
    <t>lAKE Leelanau, MI</t>
  </si>
  <si>
    <t>BOEGER WINERY, INC. (6/14/06)</t>
  </si>
  <si>
    <t>Placerville, CA</t>
  </si>
  <si>
    <t>BOEKENOOGEN WINERY, LLC (4/28/10)</t>
  </si>
  <si>
    <t>BON AFFAIR, INC (10/22/14)</t>
  </si>
  <si>
    <t>BONNY DOON WINERY, INC. (10/26/07)</t>
  </si>
  <si>
    <t>Santa Cruz, CA</t>
  </si>
  <si>
    <t>BOOKWALTER WINERY, LLC (8/3/060</t>
  </si>
  <si>
    <t>BOS MEADERY, LLC (11/21/140</t>
  </si>
  <si>
    <t>Madison, WI</t>
  </si>
  <si>
    <t>BOUCHAINE VINEYARDS, INC. (5/16/06)</t>
  </si>
  <si>
    <t>BOUNDRY BREAKS, LLC (1/21/14)</t>
  </si>
  <si>
    <t>BOWERS HARBOR</t>
  </si>
  <si>
    <t>BOWERS HARBOR (5/1/07)</t>
  </si>
  <si>
    <t>BRAND NAPA VALLEY, LLC (11/25/140</t>
  </si>
  <si>
    <t>BRASSFIELD ESTATE WINERY, LLC (1/31/08)</t>
  </si>
  <si>
    <t>Clearlake Oaks, CA</t>
  </si>
  <si>
    <t>BRENGMAN BROTHERS, LLC (9/23/11)</t>
  </si>
  <si>
    <t>BRESSLER VINEYARDS, LLC (8/10/06)</t>
  </si>
  <si>
    <t>BREWER-CLIFTON (12/15/14)</t>
  </si>
  <si>
    <t>Diatom</t>
  </si>
  <si>
    <t>BRIAN CARTER CELLARS, LLC (11/9/07)</t>
  </si>
  <si>
    <t>BRIDGEVIEW DISTRIBUTING, INC.</t>
  </si>
  <si>
    <t>Cedarville, MI</t>
  </si>
  <si>
    <t>BRITE EYES BREWING CO, LLC (9/16/15)</t>
  </si>
  <si>
    <t>BROOKS BREWING, LLC (8/10/15)</t>
  </si>
  <si>
    <t>Shelby Township, mI</t>
  </si>
  <si>
    <t>BROWN COUNTY WINE CO (5/6/08)</t>
  </si>
  <si>
    <t>Nashville, IN</t>
  </si>
  <si>
    <t>BROWN ESTATE VINEYARDS, LLC (6/1/07)</t>
  </si>
  <si>
    <t>BROWN, MICHAEL R. (5/21/07)</t>
  </si>
  <si>
    <t>Kalyra</t>
  </si>
  <si>
    <t>BRUTOCAO CELLARS LP (7/18/12)</t>
  </si>
  <si>
    <t>Hopland, CA</t>
  </si>
  <si>
    <t>BRYANT VINEYARDS, LTD (1/10/07)</t>
  </si>
  <si>
    <t>BRYS WINERY, LC (4/22/05)</t>
  </si>
  <si>
    <t>BRYS WINERY, LC (5/15/06)</t>
  </si>
  <si>
    <t>BUCKLER FAMILY VINEYARDS, LLC (9/20/07)</t>
  </si>
  <si>
    <t>Adobe Road Winery</t>
  </si>
  <si>
    <t>Petaluma, CA</t>
  </si>
  <si>
    <t>BUD DISTRIBUTING, INC</t>
  </si>
  <si>
    <t>Dowagiac, MI</t>
  </si>
  <si>
    <t>BUDGE BROWN FAMILY WINERY (11/21/14)</t>
  </si>
  <si>
    <t>Tulip Hill Winery</t>
  </si>
  <si>
    <t>Cathedral City, CA</t>
  </si>
  <si>
    <t>BULLY HILL VINEYARDS, INC. (10/2/08)</t>
  </si>
  <si>
    <t>Hammondsport, NY</t>
  </si>
  <si>
    <t>BURGDORF'S WINERY, LLC (3/16/05)</t>
  </si>
  <si>
    <t xml:space="preserve">Haslett, MI  </t>
  </si>
  <si>
    <t>BURGDORF'S WINERY, LLC (6/7/06)</t>
  </si>
  <si>
    <t>BURGESS CELLARS, INC. (5/16/06)</t>
  </si>
  <si>
    <t>BUTKOVICH, DAVID T (9/3/09)</t>
  </si>
  <si>
    <t>Cody Kresta Vineyard</t>
  </si>
  <si>
    <t>BUTKOVICH, DAVID T (1/21/14)</t>
  </si>
  <si>
    <t>BUTTONWOOD FARM WINERY, INC. (6/7/06)</t>
  </si>
  <si>
    <t>Solvang, CA</t>
  </si>
  <si>
    <t>BWSC, LLC (9/26/13)</t>
  </si>
  <si>
    <t>Wonderful Wine co</t>
  </si>
  <si>
    <t>Buellton, CA</t>
  </si>
  <si>
    <t>C &amp; N CORPORATION (11/12/15)</t>
  </si>
  <si>
    <t>Sturgeon Bay, WI</t>
  </si>
  <si>
    <t>C AND C WINE SERVICE, INC. (7/13/06)</t>
  </si>
  <si>
    <t>Hook and Ladder Winery</t>
  </si>
  <si>
    <t>C. MONDAVI &amp; SONS (11/16/06)</t>
  </si>
  <si>
    <t>Charles Krug Winery</t>
  </si>
  <si>
    <t>C.G. DI ARIE VINEYARD &amp; WINERY (12/11/09)</t>
  </si>
  <si>
    <t>Mount Aukum, CA</t>
  </si>
  <si>
    <t>CAB CELLARS, LLC (7/24/12)</t>
  </si>
  <si>
    <t>Lavrentide Wines</t>
  </si>
  <si>
    <t>CAB CELLARS, LLC (10/4/12)</t>
  </si>
  <si>
    <t>CAB4TEN, LLC (9/28/07)</t>
  </si>
  <si>
    <t>Parallel Wines</t>
  </si>
  <si>
    <t>CABAUD WINES, LLC (7/10/15)</t>
  </si>
  <si>
    <t>CADUCEUS CELLARS, LLC (8/5/10)</t>
  </si>
  <si>
    <t>Jerome, AZ</t>
  </si>
  <si>
    <t>CAIN CELLARS, INC. (6/14/06)</t>
  </si>
  <si>
    <t>Cain Vineyards and Winery</t>
  </si>
  <si>
    <t>CAIRDEAN VINEYARDS, LLC (11/21/14)</t>
  </si>
  <si>
    <t>CAKEBREAD CELLARS</t>
  </si>
  <si>
    <t>CALCAREOUS VINEYARD, LLC (6/4/15)</t>
  </si>
  <si>
    <t>Peachy Canyon Road</t>
  </si>
  <si>
    <t>Paso Robles, CA</t>
  </si>
  <si>
    <t>CALERA WINE COMPANY (9/10/08)</t>
  </si>
  <si>
    <t>CANA CELLARS, INC. (7/22/13)</t>
  </si>
  <si>
    <t>Rappahannock Cellars</t>
  </si>
  <si>
    <t>Huntly, VA</t>
  </si>
  <si>
    <t>CANA DISTRIBUTORS, LLC</t>
  </si>
  <si>
    <t>Farmington Hills, MI</t>
  </si>
  <si>
    <t>CANA'S FEAST WINERY, LLC (4/28/10)</t>
  </si>
  <si>
    <t>Carlton, OR</t>
  </si>
  <si>
    <t>CAPITOL BEVERAGE COMPANY, INC</t>
  </si>
  <si>
    <t>Lansing, MI</t>
  </si>
  <si>
    <t>CARACCIOLI CELLARS, INC. (6/14/12)</t>
  </si>
  <si>
    <t>CARLISLE WINERY &amp; VINEYARDS, LLC (8/21/06)</t>
  </si>
  <si>
    <t>Carlisle Winery</t>
  </si>
  <si>
    <t>CARMELA FOODS DISTRIBUTING, INC</t>
  </si>
  <si>
    <t>Fraser, MI</t>
  </si>
  <si>
    <t>CARRIKER WINE CO, LLC (9/16/10)</t>
  </si>
  <si>
    <t>Kobalt Wines</t>
  </si>
  <si>
    <t>Napa, CA</t>
  </si>
  <si>
    <t>CASA LARGA VINEYARDS, INC. (10/17/12)</t>
  </si>
  <si>
    <t>Fairport, NY</t>
  </si>
  <si>
    <t>CASCADE WINERY, INC (10/24/13)</t>
  </si>
  <si>
    <t>Kayla Rae Cellars</t>
  </si>
  <si>
    <t>Rockford, MI</t>
  </si>
  <si>
    <t>CASCADE WINERY, INC, (5/2/06)</t>
  </si>
  <si>
    <t>CASCADE WINERY, INC.</t>
  </si>
  <si>
    <t>CASPAR WINE, LLC (6/17/150</t>
  </si>
  <si>
    <t>CASS DISTRIBUTION SERVICES-MI, LCC</t>
  </si>
  <si>
    <t>CASTLE HILL CIDER, LLC (8/28/13)</t>
  </si>
  <si>
    <t>Keswick, VA</t>
  </si>
  <si>
    <t>CASTORO CELLARS (5/2/06)</t>
  </si>
  <si>
    <t>San Miguel, CA</t>
  </si>
  <si>
    <t>CAYMUS VINEYARDS</t>
  </si>
  <si>
    <t>CAYUSE WINERY, LLC (6/20/07)</t>
  </si>
  <si>
    <t>Christopher Baron</t>
  </si>
  <si>
    <t>CEAGO VINEGARDEN, INC. (8/19/10)</t>
  </si>
  <si>
    <t>CEDAR KNOLL VINEYARDS, INC. (1/10/08)</t>
  </si>
  <si>
    <t>Palmaz Vineyard</t>
  </si>
  <si>
    <t>CEDAR SPRINGS BREWING COMPANY, LLC (10/28/15)</t>
  </si>
  <si>
    <t>Cedar Springs, MI</t>
  </si>
  <si>
    <t>CEJA VINEYARDS, INC. (5/2/13)</t>
  </si>
  <si>
    <t>CELLARMENS, LLC (10/8/15)</t>
  </si>
  <si>
    <t>Hazel Park, MI</t>
  </si>
  <si>
    <t>CHAMISAL VINEYARDS, INC. (1/30/09)</t>
  </si>
  <si>
    <t>Domaine Alfred</t>
  </si>
  <si>
    <t>San Luis Obispo, CA</t>
  </si>
  <si>
    <t>CHAMPION WINE &amp; BEVERAGE DISTRIBUTORS, LLC</t>
  </si>
  <si>
    <t>CHANNING DAUGHTERS WINERY, LLC (8/19/10)</t>
  </si>
  <si>
    <t>Bridgehampton, NY</t>
  </si>
  <si>
    <t>CHAOS VINTNERS, LLC (5/16/11)</t>
  </si>
  <si>
    <t xml:space="preserve">Northport, MI  </t>
  </si>
  <si>
    <t>CHAOS VINTNERS, LLC (8/4/11)</t>
  </si>
  <si>
    <t>CHAPPELLET WINERY, INC. (5/16/06)</t>
  </si>
  <si>
    <t>CHAPTER 24 VINEYARDS, LLC (6/10/13)</t>
  </si>
  <si>
    <t>Yamhill, OR</t>
  </si>
  <si>
    <t>CHARLES REININGER, LLC (10/26/07)</t>
  </si>
  <si>
    <t>Reininger Winery</t>
  </si>
  <si>
    <t>CHATEAU AERONAUTIQUE WINERY, LLC (9/8/08)</t>
  </si>
  <si>
    <t>CHATEAU BIANCA, INC. (11/9/07)</t>
  </si>
  <si>
    <t>Dallas, OR</t>
  </si>
  <si>
    <t>CHATEAU DE BAY, LLC (6/23/10)</t>
  </si>
  <si>
    <t xml:space="preserve">Suttons Bay, MI </t>
  </si>
  <si>
    <t>Suttons, Bay, MI</t>
  </si>
  <si>
    <t>CHATEAU DIANA, LLC (5/26/11)</t>
  </si>
  <si>
    <t>MWM</t>
  </si>
  <si>
    <t>CHATEAU GD.TRAVERSE</t>
  </si>
  <si>
    <t>CHATEAU GD. TRAVERSE (5/16/06)</t>
  </si>
  <si>
    <t>CHATEAU MONTELENA LTD PART. (5/2/06)</t>
  </si>
  <si>
    <t>Chateau Montelena Winery</t>
  </si>
  <si>
    <t>CHATEAU MORRISETTE, INC (11/12/10)</t>
  </si>
  <si>
    <t>Floyd, VA</t>
  </si>
  <si>
    <t xml:space="preserve">CHATEAU OPERATIONS, LTD </t>
  </si>
  <si>
    <t>Chateau Chantal</t>
  </si>
  <si>
    <t>CHATEAU OPERATIONS, LTD (5/16/06)</t>
  </si>
  <si>
    <t>CHATEAU OPERATIONS, LTD-TC (9/18/12)</t>
  </si>
  <si>
    <t>CHATEAU OPERATIONS, LTD-TC (10/31/12)</t>
  </si>
  <si>
    <t>WTR</t>
  </si>
  <si>
    <t>CHATEAU OPERATIONS, LTD-Rochester (11/2/15)</t>
  </si>
  <si>
    <t>Rochester, MI</t>
  </si>
  <si>
    <t>CHATEAU POTELLE HOLDINGS, LLC (6/18/15)</t>
  </si>
  <si>
    <t>CHECKERBOARD VINEYARDS, LLC (5/11/11)</t>
  </si>
  <si>
    <t>CHEHALEM, INC. (9/10/08)</t>
  </si>
  <si>
    <t>CHERRY HILL, LLC (10/30/08)</t>
  </si>
  <si>
    <t>Gaston, OR</t>
  </si>
  <si>
    <t>CHERRY REPUBLIC, Inc. (6/18/04)</t>
  </si>
  <si>
    <t xml:space="preserve">Glen Arbor, MI  </t>
  </si>
  <si>
    <t>CHERRY REPUBLIC, INC (6/7/06)</t>
  </si>
  <si>
    <t>CHERRY REPUBLIC, INC (9/7/07)</t>
  </si>
  <si>
    <t>CHERRY REPUBLIC, INC (12/13/12)</t>
  </si>
  <si>
    <t>CHERRY REPUBLIC, INC (6/4/14)</t>
  </si>
  <si>
    <t>Charlevoix, MI</t>
  </si>
  <si>
    <t>CHIARELLO FAMILY VINEYARDS, LLC (5/2/06)</t>
  </si>
  <si>
    <t>CHILDRESS WINERY, LLC (2/16/07)</t>
  </si>
  <si>
    <t>Lexington, NC</t>
  </si>
  <si>
    <t>CHIMNEY ROCK WINERY, LLC (1/25/07)</t>
  </si>
  <si>
    <t>CHINESE IMPORT &amp; EXPORT CO</t>
  </si>
  <si>
    <t>CHRISTIANSON CELLARS, LLC (8/13/12)</t>
  </si>
  <si>
    <t>Canyon Wine Cellars</t>
  </si>
  <si>
    <t>Palisade, CO</t>
  </si>
  <si>
    <t>CHRONIC CELLARS, INC. (5/17/12)</t>
  </si>
  <si>
    <t>CICCONE VINEYARDS &amp; WINERY, LLC</t>
  </si>
  <si>
    <t xml:space="preserve">Suttons Bay, MI  </t>
  </si>
  <si>
    <t>CICCONE VINEYARDS &amp; WINERY, LLC (5/2/06)</t>
  </si>
  <si>
    <t>CINNABAR WINERY, LLC (7/1/10)</t>
  </si>
  <si>
    <t>Saratoga, CA</t>
  </si>
  <si>
    <t>CIRCUS PROCESSION LLC (1/8/15)</t>
  </si>
  <si>
    <t>CITY VINTNERS SAN FRANCISCO WINERY, LLC (2/11/14)</t>
  </si>
  <si>
    <t>San Francisco, CA</t>
  </si>
  <si>
    <t>CKL CORPORATION</t>
  </si>
  <si>
    <t>CLARA STREET COMPANY (11/7/12)</t>
  </si>
  <si>
    <t>Cameron Hughes Wines</t>
  </si>
  <si>
    <t>CLARK-CLAUDON VINEYARDS, LLC (8/26/09)</t>
  </si>
  <si>
    <t>CLAY AVENUE CELLARS, INC. (9/7/06)</t>
  </si>
  <si>
    <t xml:space="preserve">Muskegon, MI </t>
  </si>
  <si>
    <t>CLIF BAR FAMILY WINERY &amp; FARM, LLC (9/20/07)</t>
  </si>
  <si>
    <t>CLINE CELLARS, LLC (10/30/08)</t>
  </si>
  <si>
    <t>CLOS DE LA TECH, LLC (5/19/11)</t>
  </si>
  <si>
    <t>San Carlos, CA</t>
  </si>
  <si>
    <t>CLOS DU VAL WINE CO (9/2/10)</t>
  </si>
  <si>
    <t>CLOS LACHANCE WINES, LLC (6/3/11)</t>
  </si>
  <si>
    <t>San Martin, CA</t>
  </si>
  <si>
    <t>COCKERELL WINE CONSULTING, LLC (8/6/15)</t>
  </si>
  <si>
    <t>CODY KRESTA VINEYARD AND WINERY, LLC (7/9/15)</t>
  </si>
  <si>
    <t>CODORNIU NAPA, INC.</t>
  </si>
  <si>
    <t>Artesa Vineyards &amp; Winery</t>
  </si>
  <si>
    <t>COGNITION BREWING, LLC (8/10/15)</t>
  </si>
  <si>
    <t>Ishpeming, MI</t>
  </si>
  <si>
    <t>COL SOLARE, LLP (11/17/10)</t>
  </si>
  <si>
    <t>Benton City, WA</t>
  </si>
  <si>
    <t>COLD HEAVEN CELLARS, LLC (7/20/15)</t>
  </si>
  <si>
    <t>COLGIN PARTNERS, LLC (6/23/06)</t>
  </si>
  <si>
    <t>Colgin Cellars</t>
  </si>
  <si>
    <t>COLUMBIA RIVER WINERY, INC (9/21/11)</t>
  </si>
  <si>
    <t>Cathedral Winery</t>
  </si>
  <si>
    <t>Hood River, OR</t>
  </si>
  <si>
    <t>CONSTANTINE BREWING CO, LLC (5/21/14)</t>
  </si>
  <si>
    <t>Constantine, MI</t>
  </si>
  <si>
    <t>CONSTELLATION BRANDS, INC. (9/20/07)</t>
  </si>
  <si>
    <t>Canandaigua, NY</t>
  </si>
  <si>
    <t>CONTESSA WINE CELLARS</t>
  </si>
  <si>
    <t xml:space="preserve">Coloma, MI  </t>
  </si>
  <si>
    <t>CONUNDRUM WINERY, LLC (5/30/13)</t>
  </si>
  <si>
    <t>Salinas, CA</t>
  </si>
  <si>
    <t>COOL HAND VINEYARDS, LLC (8/31/07)</t>
  </si>
  <si>
    <t>COOPER'S HAWK PRODUCTION, LLC (8/19/10)</t>
  </si>
  <si>
    <t>Countryside, IL</t>
  </si>
  <si>
    <t>COPAIN WINE CELLARS, LLC (8/19/10)</t>
  </si>
  <si>
    <t>COPPER CANE, LLC (5/6/14)</t>
  </si>
  <si>
    <t>Meiomi Wines</t>
  </si>
  <si>
    <t>CORALLO-TITUS, PHILLIP D (6/30/11)</t>
  </si>
  <si>
    <t>CORALLO-TITUS, PHILLIP D (10/9/15)</t>
  </si>
  <si>
    <t>Titus Vineyards</t>
  </si>
  <si>
    <t>COREY LAKE ORCHARDS OPERATIONS, LLC (2/4/15)</t>
  </si>
  <si>
    <t>Three Rivers, MI</t>
  </si>
  <si>
    <t>CORISON WINERY, INC (12/12/11)</t>
  </si>
  <si>
    <t>CORNER 103, LLC (3/2/15)</t>
  </si>
  <si>
    <t>CORNER BREWERY, LLC (10/16/06)</t>
  </si>
  <si>
    <t>Ypsilanti, MI</t>
  </si>
  <si>
    <t>CORNERSTONE CELLARS, INC. (5/1/09)</t>
  </si>
  <si>
    <t>CORNERSTONE WINE DISTRIBUTORS, LLC</t>
  </si>
  <si>
    <t>Commerce Township, MI</t>
  </si>
  <si>
    <t>COTTONTUCKY, LLC (10/6/15)</t>
  </si>
  <si>
    <t>Clarksdale, AZ</t>
  </si>
  <si>
    <t>COUNTRY MILL FARMS, LLC (4/21/10)</t>
  </si>
  <si>
    <t>Charlotte, MI</t>
  </si>
  <si>
    <t>COUP DE FOUDRE, LLC (9/3/14)</t>
  </si>
  <si>
    <t>COURAGEOUS, INC. (5/1/12)</t>
  </si>
  <si>
    <t>Sera Fina Wine</t>
  </si>
  <si>
    <t>Plymouth, CA</t>
  </si>
  <si>
    <t>swm</t>
  </si>
  <si>
    <t>COX, DONNA M (3/28/11)</t>
  </si>
  <si>
    <t>Maria's</t>
  </si>
  <si>
    <t xml:space="preserve">South Haven, MI  </t>
  </si>
  <si>
    <t>COYOTE CANYON WINERY, LLC (5/21/10)</t>
  </si>
  <si>
    <t>CRANE'S PIE PANTRY RESTAURANT, INC 10/30/14)</t>
  </si>
  <si>
    <t>Fennville, MI</t>
  </si>
  <si>
    <t>CREATIVE WINE CONCEPTS, INC. (5/29/08)</t>
  </si>
  <si>
    <t>Scott Harvey Wines</t>
  </si>
  <si>
    <t>CREW WINE COMPANY, LLC (6/4/15)</t>
  </si>
  <si>
    <t>Zamora, CA</t>
  </si>
  <si>
    <t>CRISTOM VINEYARDS, INC. (8/30/06)</t>
  </si>
  <si>
    <t>CROCKER AND STARR WINE COMPANY, LLC (5/1/15)</t>
  </si>
  <si>
    <t>CROOKED VINE VINEYARD &amp; WINERY, LLC (10/21/13)</t>
  </si>
  <si>
    <t>Alanson, MI</t>
  </si>
  <si>
    <t>CRUSH WINE DISTRIBUTORS, LLC</t>
  </si>
  <si>
    <t>CRYSTAL BASIN CELLARS, INC (2/27/09)</t>
  </si>
  <si>
    <t>Camino, CA</t>
  </si>
  <si>
    <t>CULTIVATE WINES, LLC (9/26/13)</t>
  </si>
  <si>
    <t>CUNAT PREMIUM VINEYARDS, LLC (5/20/13)</t>
  </si>
  <si>
    <t>Cunat Family Vineyards</t>
  </si>
  <si>
    <t>CUSHMAN WINERY CORPORATION (6/7/06)</t>
  </si>
  <si>
    <t>Zaca Mesa Winery</t>
  </si>
  <si>
    <t>CUVAISON, INC. (5/2/06)</t>
  </si>
  <si>
    <t>Cuvaison Winery</t>
  </si>
  <si>
    <t>D &amp; D VINEYARDS, INC. (5/1/12)</t>
  </si>
  <si>
    <t>Eyrie Vineyards</t>
  </si>
  <si>
    <t>McMinnville, OR</t>
  </si>
  <si>
    <t>D. &amp; J.F. CELLARS, INC. (6/7/06)</t>
  </si>
  <si>
    <t>Duck Pond Cellars</t>
  </si>
  <si>
    <t>D. MYERS, LLC (6/6/08)</t>
  </si>
  <si>
    <t>Redstone Meadery</t>
  </si>
  <si>
    <t>Boulder, CO</t>
  </si>
  <si>
    <t>D.F. MATHIA, LLC (6/30/14)</t>
  </si>
  <si>
    <t>Aurora Cellars</t>
  </si>
  <si>
    <t>D.F. MATHIA, LLC (7/18/14)</t>
  </si>
  <si>
    <t>D.R. STEPHENS ESTATE WINES, LLC (3/10/11)</t>
  </si>
  <si>
    <t>DABLON VINEYARDS, LLC (3/27/15 nm chg)</t>
  </si>
  <si>
    <t>Moraine Vineyards</t>
  </si>
  <si>
    <t>Baroda, MI</t>
  </si>
  <si>
    <t>DAILY CELLARS, LLC (11/8/13)</t>
  </si>
  <si>
    <t>Destination Wine Company</t>
  </si>
  <si>
    <t>DANA ESTATES, INC. (1/15/09)</t>
  </si>
  <si>
    <t>DANCING DRAGONFLY, LLC (11/13/15)</t>
  </si>
  <si>
    <t>Saint Croix Falls, WI</t>
  </si>
  <si>
    <t>DANCING HARES VINEYARD, LLC (4/28/10)</t>
  </si>
  <si>
    <t>DANIEL GEHRS WINES, LLC (6/17/09)</t>
  </si>
  <si>
    <t>DANIEL L. JACOB &amp; CO, INC-Ypsilanti</t>
  </si>
  <si>
    <t>DANIEL L. JACOB &amp; CO, INC-Jackson</t>
  </si>
  <si>
    <t>DANZA DEL SOL WINERY, INC (7/15/13)</t>
  </si>
  <si>
    <t>DAOU VINEYARDS, LLC (5/2/13)</t>
  </si>
  <si>
    <t>DARCIE KENT VINEYARDS, LLC (1/21/14)</t>
  </si>
  <si>
    <t>DARIOUSH KHALEDI WINERY, LLC (6/14/06)</t>
  </si>
  <si>
    <t>Darioush Winery</t>
  </si>
  <si>
    <t>DASHE WINE CELLARS, LLC (4/28/10)</t>
  </si>
  <si>
    <t>Oakland, CA</t>
  </si>
  <si>
    <t>DAVID ARTHUR VINEYARDS, LLC (2/19/14)</t>
  </si>
  <si>
    <t>DAVID BRUCE WINERY, INC. (6/20/08)</t>
  </si>
  <si>
    <t>DAVID JAMES, LLC (7/10/15)</t>
  </si>
  <si>
    <t>Sinegal Family Estate</t>
  </si>
  <si>
    <t>DAVIDS PINOT VINEYARD, INC. (5/2/06)</t>
  </si>
  <si>
    <t>Sea Smoke Cellars</t>
  </si>
  <si>
    <t>DAWN'S DREAM, LLC (5/1/12)</t>
  </si>
  <si>
    <t>DE ANGELIS CANTINA DEL VINO, LLC (7/15/13)</t>
  </si>
  <si>
    <t>DE ANGELIS CANTINA DEL VINO, LLC (12/15/15)</t>
  </si>
  <si>
    <t>DE LA MONTANYA WINERY, INC. (5/1/12)</t>
  </si>
  <si>
    <t>DE PONTE CELLARS, LLC (12/14/12)</t>
  </si>
  <si>
    <t>Dayton, OR</t>
  </si>
  <si>
    <t>DE TIERRA VINEYARDS, LLC (5/6/14)</t>
  </si>
  <si>
    <t>DECATUR TASTINGS, LLC (6/30/14)</t>
  </si>
  <si>
    <t>Decatur, MI</t>
  </si>
  <si>
    <t>DEERFIELD RANCH WINERY, LLC (7/11/06)</t>
  </si>
  <si>
    <t>DEIS, JR, KENNETH C (12/20/13)</t>
  </si>
  <si>
    <t>Ken Deis Wine Consulting</t>
  </si>
  <si>
    <t xml:space="preserve">Kenwood, CA </t>
  </si>
  <si>
    <t>DEL DOTTO VINEYARDS, INC. (9/6/13)</t>
  </si>
  <si>
    <t>DELICATO VNYD - DELICATO FAMILY VNYD</t>
  </si>
  <si>
    <t>Manteca, CA</t>
  </si>
  <si>
    <t>DELICATO VINEYARDS (5/2/13)</t>
  </si>
  <si>
    <t>Black Stallion Winery</t>
  </si>
  <si>
    <t>DELILLE CELLARS, INC. (10/2/13)</t>
  </si>
  <si>
    <t>DELMONACO WINERY &amp; VINEYARDS (5/1/11)</t>
  </si>
  <si>
    <t>Baxter, TN</t>
  </si>
  <si>
    <t>DENHOED WINE ESTATES, LLC (8/26/09)</t>
  </si>
  <si>
    <t>Grandview, WA</t>
  </si>
  <si>
    <t>DENNER FAMILY, LLC (5/1/07)</t>
  </si>
  <si>
    <t>Denner Vineyards &amp; Winery</t>
  </si>
  <si>
    <t>DENNIS FARMS VINEYARD &amp; WINERY, LLC (6/19/14)</t>
  </si>
  <si>
    <t>Resort Township, MI</t>
  </si>
  <si>
    <t>DENNIS FARMS VINEYARD &amp; WINERY, LLC (9/3/14)</t>
  </si>
  <si>
    <t>DETROIT RIVERTOWN BREWING CO, LLC (9/1/05)</t>
  </si>
  <si>
    <t xml:space="preserve">Detroit, MI </t>
  </si>
  <si>
    <t>DEVALMONT VINEYARDS, INC. (5/13/10)</t>
  </si>
  <si>
    <t>Gruet Winer</t>
  </si>
  <si>
    <t>Albuquerque, NM</t>
  </si>
  <si>
    <t>DGGN, LLC (1/14/15)</t>
  </si>
  <si>
    <t>Conarium wines</t>
  </si>
  <si>
    <t>DGGN, LLC (11/12/15)</t>
  </si>
  <si>
    <t>DIAGEO CHATEAU &amp; ESTATE WINES (8/28/08)</t>
  </si>
  <si>
    <t>Norwalk, CT</t>
  </si>
  <si>
    <t>DIAGEO CHATEAU &amp; ESTATE WINES (5/1/14)</t>
  </si>
  <si>
    <t>Blossom Hill Winery</t>
  </si>
  <si>
    <t>Paicines, CA</t>
  </si>
  <si>
    <t>DIAMOND MOUNTAIN VINEYARD (11/25/14)</t>
  </si>
  <si>
    <t>DIOTA HOLDINGS, LLC (8/27/15)</t>
  </si>
  <si>
    <t>Bailiwick Wine Company</t>
  </si>
  <si>
    <t>Menlo Park, CA</t>
  </si>
  <si>
    <t>DIVERSIFIED BUSINESS GROUP, LLC (11/12/15)</t>
  </si>
  <si>
    <t>DIVOT ENTERPRISES, LLC (10/30/09)</t>
  </si>
  <si>
    <t>Oakville East Wine Co</t>
  </si>
  <si>
    <t>DOMAINE BERRIEN CELLARS, INC.</t>
  </si>
  <si>
    <t xml:space="preserve">Berrien Springs, MI  </t>
  </si>
  <si>
    <t>DOMAINE BERRIEN CELLARS, INC (5/1/07)</t>
  </si>
  <si>
    <t>DOMAINE CARNEROS, LTD (5/2/06)</t>
  </si>
  <si>
    <t>DOMAINE CHANDON, INC. (5/16/06)</t>
  </si>
  <si>
    <t>DOMAINE DE MARIA SOTER, LLC (2/8/13)</t>
  </si>
  <si>
    <t>DOMAINE DROUHIN OREGON, INC. (12/14/06)</t>
  </si>
  <si>
    <t>DOMAINE M.B., LLC (10/21/13)</t>
  </si>
  <si>
    <t>Sebastopol, CA</t>
  </si>
  <si>
    <t>DOMAINE SERENE VINEYARDS &amp; WINERY, INC (9/20/07)</t>
  </si>
  <si>
    <t>DOMINICK CHIRICHILLO WINES, LLC (5/1/12)</t>
  </si>
  <si>
    <t>DON LEE DISTRIBUTOR, INC-Grand Rapids</t>
  </si>
  <si>
    <t>DON LEE DISTRIBUTOR, INC-Romulus</t>
  </si>
  <si>
    <t>Romulus, MI</t>
  </si>
  <si>
    <t>DON LEE DISTRIBUTOR, INC-Kalamazoo</t>
  </si>
  <si>
    <t>DON LEE DISTRIBUTOR, INC-Lansing</t>
  </si>
  <si>
    <t>DON SEBASTIANI AND SONS (7/26/12)</t>
  </si>
  <si>
    <t>DONATI FAMILY VINEYARDS, INC (8/20/07)</t>
  </si>
  <si>
    <t>Templeton, CA</t>
  </si>
  <si>
    <t>DONELAN FAMILY WINE CELLARS, LLC (6/21/11)</t>
  </si>
  <si>
    <t>Pax Wine Cellars</t>
  </si>
  <si>
    <t>DOUBLE CANYON VINEYARDS, LLC (9/3/14)</t>
  </si>
  <si>
    <t>DOUBLEBACK, LLC (nm chg)</t>
  </si>
  <si>
    <t>Flying B Vineyard</t>
  </si>
  <si>
    <t>DOUGLAS STATION, LLC (5/2/11)</t>
  </si>
  <si>
    <t>DOUGLAS STATION, LLC (5/26/11)</t>
  </si>
  <si>
    <t>DOUGLAS STATION, LLC (8/4/11)</t>
  </si>
  <si>
    <t>DRAGONETTE CELLARS, LLC (9/11/14)</t>
  </si>
  <si>
    <t>DRAGONMEAD, LC (11/6/06)</t>
  </si>
  <si>
    <t>DRINKS LICENSING, LLC (5/1/15)</t>
  </si>
  <si>
    <t>Graton, CA</t>
  </si>
  <si>
    <t>DRY CREEK VINEYARD, INC (3/13/09)</t>
  </si>
  <si>
    <t>DUCKHORN WINE COMPANY (5/16/06)</t>
  </si>
  <si>
    <t>Duckhorn Vineyards</t>
  </si>
  <si>
    <t>DUMOL, INC. (6/3/11)</t>
  </si>
  <si>
    <t>Dumol Wine Company</t>
  </si>
  <si>
    <t>Windsor, CA</t>
  </si>
  <si>
    <t>DUNHAM CELLARS, LLC (12/23/008)</t>
  </si>
  <si>
    <t>DUNN VINEYARDS LLC (5/2/06)</t>
  </si>
  <si>
    <t>DUPLIN WINE CELLARS, INC. (5/2/06)</t>
  </si>
  <si>
    <t>Rose Hill, NC</t>
  </si>
  <si>
    <t>DUTCH GIRL BREWERY, INC (11/3/15)</t>
  </si>
  <si>
    <t>Spring Lake, MI</t>
  </si>
  <si>
    <t>DUTTON-GOLDFIELD WINERY, LLC (5/1/12)</t>
  </si>
  <si>
    <t>E &amp; J GALLO WINERY (5/3/06)</t>
  </si>
  <si>
    <t>Modesto, CA</t>
  </si>
  <si>
    <t>EAGLE EYE IMPORTS, LLC</t>
  </si>
  <si>
    <t>Bloomfield Hills, MI</t>
  </si>
  <si>
    <t>EAGLEMONK BREWING CO, INC. (7/12/12)</t>
  </si>
  <si>
    <t>EARL E. BROWN &amp; SONS, INC. (5/16/11)</t>
  </si>
  <si>
    <t>Watermill Winery</t>
  </si>
  <si>
    <t>EARL SMITH DISTRIBUTING CO</t>
  </si>
  <si>
    <t>Port Huron, MI</t>
  </si>
  <si>
    <t>EASTMAN'S FORGOTTEN CIDERS, LLC (9/23/14)</t>
  </si>
  <si>
    <t>Wheeler, MI</t>
  </si>
  <si>
    <t>EASTOWN DISTRIBUTORS, CO</t>
  </si>
  <si>
    <t>Highland Park, MI</t>
  </si>
  <si>
    <t>EBERLE WINERY, LTD (6/7/06)</t>
  </si>
  <si>
    <t>EHREN JORDAN WINE CELLARS, LLC (nm chg)</t>
  </si>
  <si>
    <t>ELK COVE VINEYARDS, INC. (5/2/13)</t>
  </si>
  <si>
    <t>ELLISON BREWERY &amp; SPIRITS, LLC (9/30/15)</t>
  </si>
  <si>
    <t>East Lansing, MI</t>
  </si>
  <si>
    <t>ELV HOLDINGS, INC (12/11/13)</t>
  </si>
  <si>
    <t>Evening Land &amp; Vineyard</t>
  </si>
  <si>
    <t>ELYSE WINERY, LLC (7/15/08)</t>
  </si>
  <si>
    <t>EMILIO GUGLIELMO WINERY, INC (5/20/13)</t>
  </si>
  <si>
    <t xml:space="preserve">Morgan Hill, CA </t>
  </si>
  <si>
    <t>ENOS VINEYARDS, INC. (9/6/12)</t>
  </si>
  <si>
    <t>ENTENTE SPIRITS, LLC</t>
  </si>
  <si>
    <t>Heart of the Vineyard Winery</t>
  </si>
  <si>
    <t xml:space="preserve">Baroda, MI  </t>
  </si>
  <si>
    <t>ENTENTE SPIRITS, LLC (7/10/06)</t>
  </si>
  <si>
    <t>ENTOURAGE WINE GROUP (5/1/12)</t>
  </si>
  <si>
    <t>ERIC KENT WINE CELLARS, LLC (10/5/06)</t>
  </si>
  <si>
    <t>ERIK MILLER WINES, INC. (2/25/13)</t>
  </si>
  <si>
    <t>Kokomo Wines</t>
  </si>
  <si>
    <t>ESCALERA-BOULET, LLC (5/2/06)</t>
  </si>
  <si>
    <t>Consilience</t>
  </si>
  <si>
    <t>ETERNITY BREWING CO, LLC (8/14/14)</t>
  </si>
  <si>
    <t>Howell, MI</t>
  </si>
  <si>
    <t>ETON STREET BREWERY, LLC (12/2/13)</t>
  </si>
  <si>
    <t>Griffin Claw Brewing co</t>
  </si>
  <si>
    <t>Birmingham, MI</t>
  </si>
  <si>
    <t>EVERGREEN WINERY, LLC (1/22/13)</t>
  </si>
  <si>
    <t>Cadillac Winery</t>
  </si>
  <si>
    <t>Leroy, MI</t>
  </si>
  <si>
    <t>EVERGREEN WINERY, LLC (9/26/13)</t>
  </si>
  <si>
    <t>F. KORBEL &amp; BROS. (4/30/08)</t>
  </si>
  <si>
    <t>Guerneville, CA</t>
  </si>
  <si>
    <t>FABIANO BROS,, INC-Petoskey</t>
  </si>
  <si>
    <t>FABIANO BROS., INC-Saginaw</t>
  </si>
  <si>
    <t>FABIANO BROS., INC-Bay City</t>
  </si>
  <si>
    <t>Bay City, MI</t>
  </si>
  <si>
    <t>FABIANO BROS, INC-Holland (11/16/15)</t>
  </si>
  <si>
    <t>FAHDEN, ATONE H. (8/14/07)</t>
  </si>
  <si>
    <t>Hans Fahden Vineyards</t>
  </si>
  <si>
    <t>FAHRENHEIT 55 FINE WINE DISTRIBUTORS, LLC</t>
  </si>
  <si>
    <t xml:space="preserve">Marquette, MI </t>
  </si>
  <si>
    <t>FALLING DOWN BEER COMPANY, LLC (2/6/13)</t>
  </si>
  <si>
    <t>FANTESCA, LLC (5/8/13)</t>
  </si>
  <si>
    <t>FARMHAUS CIDER CO (1/8/15)</t>
  </si>
  <si>
    <t>FARMINGTON BREWING COMPANY, LLC (5/1/15)</t>
  </si>
  <si>
    <t>Farmington, MI</t>
  </si>
  <si>
    <t>FARRELL, JULIANNE H (1/25/07)</t>
  </si>
  <si>
    <t>Hafner Vineyard</t>
  </si>
  <si>
    <t>FAT BOYS, INC (9/11/14)</t>
  </si>
  <si>
    <t xml:space="preserve"> Firehouse wines</t>
  </si>
  <si>
    <t>Rapid City, SD</t>
  </si>
  <si>
    <t>FAVIA ERICKSON WINEGROWERS, LLC (5/13/10)</t>
  </si>
  <si>
    <t>FENN VALLEY VINEYARDS</t>
  </si>
  <si>
    <t>FENN VALLEY VINEYARDS (5/2/06)</t>
  </si>
  <si>
    <t>FERGUSON CREST, INC (10/9/15)</t>
  </si>
  <si>
    <t>FERRARI-CARANO VINEYARDS &amp; WINERY (5/2/06)</t>
  </si>
  <si>
    <t>FETCH BREWING COMPANY, LLC (5/13/15)</t>
  </si>
  <si>
    <t>Whitehall,MI</t>
  </si>
  <si>
    <t>FETZER VINEYARDS (5/2/06)</t>
  </si>
  <si>
    <t>FICKLIN VINEYARDS (11/12/15)</t>
  </si>
  <si>
    <t>Madera, CA</t>
  </si>
  <si>
    <t>FIDDLEHEAD CELLARS, LP (5/2/06)</t>
  </si>
  <si>
    <t>FIDELITAS WINES, LLC (6/10/14)</t>
  </si>
  <si>
    <t>FIESTA VINEYARD AND WINERY, LLC (10/16/15)</t>
  </si>
  <si>
    <t>Lometa, TX</t>
  </si>
  <si>
    <t>FIGGINS ESTATE, LLC (9/21/11)</t>
  </si>
  <si>
    <t>FINE WINE DISTRIBUTORS, INC</t>
  </si>
  <si>
    <t>Livonia, MI</t>
  </si>
  <si>
    <t>FINGERTIPS, LLC (6/23/10)</t>
  </si>
  <si>
    <t>Osseo, MI</t>
  </si>
  <si>
    <t>FINKELSTEIN VINEYARDS (5/16/06)</t>
  </si>
  <si>
    <t>Judd's Hill</t>
  </si>
  <si>
    <t>FIRESTEED CORPORATION (10/22/09)</t>
  </si>
  <si>
    <t>Rickreall, OR</t>
  </si>
  <si>
    <t>FISHER VINEYARDS (5/1/07)</t>
  </si>
  <si>
    <t>FIVE VINES, LLC (10/22/09)</t>
  </si>
  <si>
    <t>FLAVOR FRUIT FARM, LLC (6/13/12)</t>
  </si>
  <si>
    <t>Somerset Center, MI</t>
  </si>
  <si>
    <t>FLORA SPRINGS WINE CO (6/23/06)</t>
  </si>
  <si>
    <t>FLORAL CITY BEVERAGE, INC</t>
  </si>
  <si>
    <t>Monroe, MI</t>
  </si>
  <si>
    <t>FLOWERS VINEYARD &amp; WINERY, LLC (5/27/09)</t>
  </si>
  <si>
    <t>Cazadero, CA</t>
  </si>
  <si>
    <t>FLYING OTTER WINERY, LLC (1/13/11)</t>
  </si>
  <si>
    <t>Adrian, MI</t>
  </si>
  <si>
    <t>FLYING OTTER WINERY, LLC (10/7/11)</t>
  </si>
  <si>
    <t>FN CELLARS, LLC (8/13/14)</t>
  </si>
  <si>
    <t>Enroute Winery</t>
  </si>
  <si>
    <t>FOLEY ESTATES VINEYARD &amp; WINERY (5/2/06)</t>
  </si>
  <si>
    <t>FOLEY FAMILY WINES, INC (5/8/13)</t>
  </si>
  <si>
    <t>Chalk Hill Family Estate</t>
  </si>
  <si>
    <t>Three Rivers Winery</t>
  </si>
  <si>
    <t>Merus</t>
  </si>
  <si>
    <t>Sebastiani Vineyards</t>
  </si>
  <si>
    <t>FOLEY FAMILY WINES, INC. (5/8/13)</t>
  </si>
  <si>
    <t>EOS</t>
  </si>
  <si>
    <t>Firestone Vineyard</t>
  </si>
  <si>
    <t>FOLEY FAMILY WINES, INC (7/10/15)</t>
  </si>
  <si>
    <t>Foley Johnson</t>
  </si>
  <si>
    <t>FOLIO WINE COMPANY, LLC (6/23/10)</t>
  </si>
  <si>
    <t>FORENZO WINE CO, INC.(1/20/12)</t>
  </si>
  <si>
    <t>FORGERON CELLARS, LLC (9/26/14)</t>
  </si>
  <si>
    <t>FORT ROSS VINEYARD &amp; WINERY (5/1/07)</t>
  </si>
  <si>
    <t>FORTUNATUS, LLC (9/26/13)</t>
  </si>
  <si>
    <t>Bravium</t>
  </si>
  <si>
    <t>FOUR SEASONS BEER DISTRIBUTORS, INC</t>
  </si>
  <si>
    <t xml:space="preserve">Iron Mountain, MI </t>
  </si>
  <si>
    <t>FOX BARN, LLC (5/12/08)</t>
  </si>
  <si>
    <t>Shelby,MI</t>
  </si>
  <si>
    <t>FOX BARN, LLC (7/15/09)</t>
  </si>
  <si>
    <t>FOX RUN VINEYARDS, INC. (6/16/06)</t>
  </si>
  <si>
    <t>Penn Yan, NY</t>
  </si>
  <si>
    <t>FOXEN VINEYARD, INC. (6/20/07)</t>
  </si>
  <si>
    <t>FRANCIS COPPOLA WINERY, LLC (7/13/06)</t>
  </si>
  <si>
    <t>Geyserville, CA</t>
  </si>
  <si>
    <t>FRANCISCAN VINEYARDS, INC. (5/2/06)</t>
  </si>
  <si>
    <t>Icon Estates</t>
  </si>
  <si>
    <t>St. Helena, CA</t>
  </si>
  <si>
    <t>FRANK FAMILY VINEYARDS, LLC (9/19/08)</t>
  </si>
  <si>
    <t>FRANK MCPHERSON PROMISE, LLC (11/12/15)</t>
  </si>
  <si>
    <t>FRANKENMUTH BREWING CO (8/26/10)</t>
  </si>
  <si>
    <t>Frankenmuth, MI</t>
  </si>
  <si>
    <t>FREIXENET SONOMA CAVES, INC (3/13/09)</t>
  </si>
  <si>
    <t>Gloria Ferrer Wines</t>
  </si>
  <si>
    <t>FRENCH LICK WINE &amp; COFFE CO (11/8/13)</t>
  </si>
  <si>
    <t>West Baden Springs, IN</t>
  </si>
  <si>
    <t>FRENCH ROAD CELLARS, LLC (12/10/09)</t>
  </si>
  <si>
    <t>FRENCH VALLEY VINEYARD, LLC (7/10/12)</t>
  </si>
  <si>
    <t>Cedar, MI</t>
  </si>
  <si>
    <t>FRENCH VALLEY VINEYARD, LLC (1/16/13)</t>
  </si>
  <si>
    <t>FREY VINEYARDS, LLC (5/16/06)</t>
  </si>
  <si>
    <t>FROG'S LEAP WINERY (8/5/10)</t>
  </si>
  <si>
    <t>FROGTOWN CELLARS, LLLP (4/28/10)</t>
  </si>
  <si>
    <t>Dahlonega, GA</t>
  </si>
  <si>
    <t>FULKERSON, SAYRE MILLER (6/7/06)</t>
  </si>
  <si>
    <t>Fulkerson Wine Cellars</t>
  </si>
  <si>
    <t>Dundee, NY</t>
  </si>
  <si>
    <t>G. GRAHAM WINES, INC. (1/15/09)</t>
  </si>
  <si>
    <t>Lower Lake, CA</t>
  </si>
  <si>
    <t>GALANTE FAMILY WINERY, INC (3/13/09)</t>
  </si>
  <si>
    <t>GALENA CELLARS, INC. (5/17/12)</t>
  </si>
  <si>
    <t>The Lawlor Family Winery</t>
  </si>
  <si>
    <t>Galena, IL</t>
  </si>
  <si>
    <t>GAMACHE VINTNERS, LLC (9/28/06)</t>
  </si>
  <si>
    <t>GAMBLE FAMILY VINEYARDS, LLC (3/26/10)</t>
  </si>
  <si>
    <t>Davies &amp; Gamble</t>
  </si>
  <si>
    <t>GANDONA, INC (5/1/14)</t>
  </si>
  <si>
    <t>GARDEN BAY WINERY, LLC (4/13/10)</t>
  </si>
  <si>
    <t>Garden, MI</t>
  </si>
  <si>
    <t>GARDEN BAY WINERY, LLC (5/21/10)</t>
  </si>
  <si>
    <t>GARGIULO VINEYARD, LLC (9/28/07)</t>
  </si>
  <si>
    <t>GARROD TRUST (5/23/07)</t>
  </si>
  <si>
    <t>Cooper Garrod Vineyards</t>
  </si>
  <si>
    <t>GARY FRANSCIONI INC (2/18/15)</t>
  </si>
  <si>
    <t>Roar Wines</t>
  </si>
  <si>
    <t>Soledad, CA</t>
  </si>
  <si>
    <t>GELFAND, LEONARD H. (11/20/07)</t>
  </si>
  <si>
    <t>Gelfand Vineyards</t>
  </si>
  <si>
    <t>GENERATIONS OF SONOMA, LLC (10/16/08)</t>
  </si>
  <si>
    <t>GENESEO PARTNERS, LLC (5/16/07)</t>
  </si>
  <si>
    <t>Cass Winery</t>
  </si>
  <si>
    <t>GENOVA WINE DISTRIBUTION, LLC</t>
  </si>
  <si>
    <t>Oxford, MI</t>
  </si>
  <si>
    <t>GEORIS, WALTER (7/10/06)</t>
  </si>
  <si>
    <t>Georis Winery</t>
  </si>
  <si>
    <t>GERBER DISCLAIMER TRUST</t>
  </si>
  <si>
    <t>Foris Winery</t>
  </si>
  <si>
    <t>Cave Junction, OR</t>
  </si>
  <si>
    <t>GERRY'S DISTRIBUTION COMPANY</t>
  </si>
  <si>
    <t>GERVASI 1700 LLC (7/18/14)</t>
  </si>
  <si>
    <t>Gervasi Italian blend</t>
  </si>
  <si>
    <t>Canton, OH</t>
  </si>
  <si>
    <t>GF WINES, LLC (8/18/11)</t>
  </si>
  <si>
    <t>Gary Farrell Wines</t>
  </si>
  <si>
    <t>GHOST HORSE VINEYARDS, LLC (5/1/15)</t>
  </si>
  <si>
    <t>GILL'S PIER VINEYARD &amp; WINERY, LLC (10/03)</t>
  </si>
  <si>
    <t>GILL'S PIER VINEYARD &amp; WINERY, LLC (10/5/06)</t>
  </si>
  <si>
    <t>GIRARD VINEYARDS, INC. (6/30/11)</t>
  </si>
  <si>
    <t xml:space="preserve">Girard's </t>
  </si>
  <si>
    <t>GITCHE GUMEE CIDERWORKS, INC (12/1/15)</t>
  </si>
  <si>
    <t>Hancock, MI</t>
  </si>
  <si>
    <t>GLASS CREEK WINERY, LLC (6/21/12)</t>
  </si>
  <si>
    <t>Hastings, MI</t>
  </si>
  <si>
    <t>GLB-HW, LLC</t>
  </si>
  <si>
    <t>GLOBAL IMPORT AND EXPRT, LLC</t>
  </si>
  <si>
    <t>Madison Heights, MI</t>
  </si>
  <si>
    <t>GM WINE DISTRIBUTION, LLC (4/2/15)</t>
  </si>
  <si>
    <t>GMIC VINEYARDS, LLC (1/27/11)</t>
  </si>
  <si>
    <t>Hanzell vineyards</t>
  </si>
  <si>
    <t>GOLDIN INVESTMENT II, INC. (3/27/12)</t>
  </si>
  <si>
    <t>Sloan Winery</t>
  </si>
  <si>
    <t>GOLDRIDGEPINOT.COM, LLC (11/16/07)</t>
  </si>
  <si>
    <t>GOOD FOUNDATIONS, LLC (12/5/12)</t>
  </si>
  <si>
    <t>Hidden Legend Winery</t>
  </si>
  <si>
    <t>Victor, MT</t>
  </si>
  <si>
    <t>GOOSE RIDGE, LLC (5/1/15)</t>
  </si>
  <si>
    <t>GORALSKI ENTERPRISES (5/1/04)</t>
  </si>
  <si>
    <t xml:space="preserve">New Era, MI  </t>
  </si>
  <si>
    <t>GORDON, JR., MICHAEL (6/2/15)</t>
  </si>
  <si>
    <t>Flint, Mi</t>
  </si>
  <si>
    <t>GOURMET ORGANIC PRODUCTS, LLC (8/29/07)</t>
  </si>
  <si>
    <t>GOURMET ORGANIC PRODUCTS, LLC (3/17/11)</t>
  </si>
  <si>
    <t>GRAPE BEGINNINGS WINERY, LLC (12/30/14)</t>
  </si>
  <si>
    <t>Midland, Mi</t>
  </si>
  <si>
    <t>GRAPE HARBOR, INC.</t>
  </si>
  <si>
    <t>Peninsula Cellars</t>
  </si>
  <si>
    <t>GRAPE HARBOR, INC. (5/15/06)</t>
  </si>
  <si>
    <t>GRAPE VISIONS, LLC (10/18/07)</t>
  </si>
  <si>
    <t>Dusted Valley Vintners</t>
  </si>
  <si>
    <t>GRAPESEED WINE FUND, LLC (5/1/15)</t>
  </si>
  <si>
    <t>GRAPEWAGON CORPORATION (2/26/15)</t>
  </si>
  <si>
    <t>GRAPEWAGON CORPORATION (11/12/15)</t>
  </si>
  <si>
    <t>GRAVEYARD VINEYARDS (11/12/15)</t>
  </si>
  <si>
    <t>GRAVITY PRODUCE, LLC (9/30/11)</t>
  </si>
  <si>
    <t>GREAT AMERICAN WINERIES, INC. (11/9/07)</t>
  </si>
  <si>
    <t>Chateau Julian</t>
  </si>
  <si>
    <t>Carmel, CA</t>
  </si>
  <si>
    <t>GREAT LAKES WINE &amp; SPIRITS, LLC-Detroit</t>
  </si>
  <si>
    <t>GREAT LAKES WINE &amp; SPIRITS, LLC-Highland Park</t>
  </si>
  <si>
    <t>GREEN BARN WINERY, LLC (8/17/12)</t>
  </si>
  <si>
    <t>Smiths Creek, MI</t>
  </si>
  <si>
    <t>GREEN FAMILY WINERY, LLC (7/9/08)</t>
  </si>
  <si>
    <t>Windward Vineyards</t>
  </si>
  <si>
    <t>GRIEB OPTIMAL WINECRAFTING, LLC (7/10/150</t>
  </si>
  <si>
    <t>Treveri Cellars</t>
  </si>
  <si>
    <t>Wapato, WA</t>
  </si>
  <si>
    <t>GRGICH HILLS CELLAR (6/29/06)</t>
  </si>
  <si>
    <t>GRIFFIN BEVERAGE CO-West Branch</t>
  </si>
  <si>
    <t>West Branch, MI</t>
  </si>
  <si>
    <t>GRIFFIN BEVERAGE CO-Saint Ignace</t>
  </si>
  <si>
    <t>Saint Ignace, MI</t>
  </si>
  <si>
    <t>GRIFFIN BEVERAGE CO-Marquette</t>
  </si>
  <si>
    <t>GRIFFIN BEVERAGE CO-Alpena</t>
  </si>
  <si>
    <t>GRIFFIN BEVERAGE CO-Saginaw</t>
  </si>
  <si>
    <t xml:space="preserve">GROCHOWSKI, JAMES LEE </t>
  </si>
  <si>
    <t>Stoney Acres Winery</t>
  </si>
  <si>
    <t>GROCHOWSKI, JAMES LEE (5/2/06)</t>
  </si>
  <si>
    <t>GROSS, ROBERT J (6/18/12)</t>
  </si>
  <si>
    <t>Copper Mountain Vineyards</t>
  </si>
  <si>
    <t>Beaverton, OR</t>
  </si>
  <si>
    <t>GROTH VINEYARDS &amp; WINERY (6/7/06)</t>
  </si>
  <si>
    <t>GUCWA, CHESTER (6/23/11)</t>
  </si>
  <si>
    <t>Bad Axe, MI</t>
  </si>
  <si>
    <t>GUENOC WINERY, INC. (6/26/09)</t>
  </si>
  <si>
    <t>Middleton, CA</t>
  </si>
  <si>
    <t>GULLETT, JAMES/SUZANNE (8/10/06)</t>
  </si>
  <si>
    <t>Vino Noceto</t>
  </si>
  <si>
    <t>Plymouth, Ca</t>
  </si>
  <si>
    <t>H. COX &amp; SON, INC</t>
  </si>
  <si>
    <t>H.D.D., LLC (8/6/15)</t>
  </si>
  <si>
    <t>VML Russian River Winery</t>
  </si>
  <si>
    <t>Truett Hurst</t>
  </si>
  <si>
    <t>H DE V, LLC (8/5/10)</t>
  </si>
  <si>
    <t>HAHN ESTATE (10/21/13)</t>
  </si>
  <si>
    <t>HALL WINES, LLC (11/20/07)</t>
  </si>
  <si>
    <t>HALTER WINERY, LLC (7/27/06)</t>
  </si>
  <si>
    <t>HANDLEY CELLARS LTD (6/7/06)</t>
  </si>
  <si>
    <t>Handley Cellars</t>
  </si>
  <si>
    <t>Philo, CA</t>
  </si>
  <si>
    <t>HANNA WINERY, INC. (5/16/06)</t>
  </si>
  <si>
    <t xml:space="preserve">HARBOR HILL </t>
  </si>
  <si>
    <t>Good Harbor Vineyards</t>
  </si>
  <si>
    <t xml:space="preserve">Lake Leelanau, MI </t>
  </si>
  <si>
    <t>HARBOR HILL (5/2/06)</t>
  </si>
  <si>
    <t>HARBOR SPRINGS VINEYARDS &amp; WINERY, LLC (6/17/11)</t>
  </si>
  <si>
    <t>Harbor Springs, MI</t>
  </si>
  <si>
    <t>HARBOR SPRINGS VINEYARDS &amp; WINERY, LLC (6/30/11)</t>
  </si>
  <si>
    <t>HARLAN ESTATE WINERY, INC. (5/15/06)</t>
  </si>
  <si>
    <t>HARMELL CELLARS, LLC (5/1/14)</t>
  </si>
  <si>
    <t>HARRIS, MARILYN/REN (5/2/06)</t>
  </si>
  <si>
    <t>Paradigm Winery</t>
  </si>
  <si>
    <t>HARRY AND DAVID, LLC (11/7/12)</t>
  </si>
  <si>
    <t>Medford, Or</t>
  </si>
  <si>
    <t>HARTFORD-JACKSON, INC (9/21/11)</t>
  </si>
  <si>
    <t>Hartford Family Winery</t>
  </si>
  <si>
    <t>Forestville, CA</t>
  </si>
  <si>
    <t>HARTWELL VINEYARDS, LLC (11/9/06)</t>
  </si>
  <si>
    <t>HARVEST MOON VINEYARDS &amp; INVESTMENTS, LLC (6/17/15)</t>
  </si>
  <si>
    <t>HAUTALA DISTRIBUTING CO, INC</t>
  </si>
  <si>
    <t>Wakefield, MI</t>
  </si>
  <si>
    <t>HAWKES, LLC (9/21/11)</t>
  </si>
  <si>
    <t>HAYSTEAD, STEVE (5/17/07)</t>
  </si>
  <si>
    <t>Bardic Wells Meadery</t>
  </si>
  <si>
    <t>Montague, MI</t>
  </si>
  <si>
    <t>HAZLITT'S 1852 VINEYARDS, INC. (5/23/08)</t>
  </si>
  <si>
    <t>Hector, NY</t>
  </si>
  <si>
    <t>HCA WINERY ACQUISITION, LLC (5/1/07)</t>
  </si>
  <si>
    <t>The Winery at Holy Cross Abbey</t>
  </si>
  <si>
    <t>Canon City, CO</t>
  </si>
  <si>
    <t>HEALY, JEANNE ELLIN (11/10/11)</t>
  </si>
  <si>
    <t>Vinomundo Wine Bar</t>
  </si>
  <si>
    <t>HEALY, JEANNE ELLIN 10/12/04</t>
  </si>
  <si>
    <t>Vinomundo</t>
  </si>
  <si>
    <t xml:space="preserve">Fort Gratiot, MI  </t>
  </si>
  <si>
    <t>HEAVENLY VINEYARDS, LLC (4/18/12)</t>
  </si>
  <si>
    <t>Morley, MI</t>
  </si>
  <si>
    <t>HEAVENLY VINEYARDS, LLC ((5/2/13)</t>
  </si>
  <si>
    <t>HEITZ WINE CELLARS- (12/20/07)</t>
  </si>
  <si>
    <t>HEMISPHERE WINE CO, INC (5/1/14)</t>
  </si>
  <si>
    <t>HENDRY, GEORGE O (6/30/11)</t>
  </si>
  <si>
    <t>Hendry Winery</t>
  </si>
  <si>
    <t>HENRY A. FOX SALES COMPANY</t>
  </si>
  <si>
    <t>Kentwood, MI</t>
  </si>
  <si>
    <t>HERB LAMB VINEYARDS, LLC (5/19/11)</t>
  </si>
  <si>
    <t>HERINGER ESTATES, LLC (6/25/12)</t>
  </si>
  <si>
    <t>Clarksburg, CA</t>
  </si>
  <si>
    <t>HERITAGE BEVERAGE CO, LLC</t>
  </si>
  <si>
    <t>Ferndale, MI</t>
  </si>
  <si>
    <t>HERMAN EHLERS &amp; SON, INC (12/12/14)</t>
  </si>
  <si>
    <t>E2 Family Winery</t>
  </si>
  <si>
    <t>HERSMAN, JOHN (5/22/12)</t>
  </si>
  <si>
    <t>Algomah Meadery</t>
  </si>
  <si>
    <t>Greenland, MI</t>
  </si>
  <si>
    <t>HERSMAN, JOHN (5/27/14)</t>
  </si>
  <si>
    <t>HESS COLLECTION WINERY (7/10/06)</t>
  </si>
  <si>
    <t>HESTAN VINEYARDS, LLC (1/15/15)</t>
  </si>
  <si>
    <t>HIGHGATE WINE COMPANY (5/1/15)</t>
  </si>
  <si>
    <t>HIRSCH WINERY, LLC (5/11/11)</t>
  </si>
  <si>
    <t>HIWASSEE ACRES, LLC (8/13/14)</t>
  </si>
  <si>
    <t>Orrtanna, PA</t>
  </si>
  <si>
    <t>HOFFMAN, AMY E. (10/18/07)</t>
  </si>
  <si>
    <t>Reserve Hill Vineyards</t>
  </si>
  <si>
    <t>HOFFMAN, CARMELA A (10/16/15)</t>
  </si>
  <si>
    <t>Heritage Oak Winery</t>
  </si>
  <si>
    <t>Acampo, CA</t>
  </si>
  <si>
    <t>HOME TOWN CELLARS, LLC (10/18/06)</t>
  </si>
  <si>
    <t>Ithaca, MI</t>
  </si>
  <si>
    <t>HOME TOWN CELLARS, LLC (12/7/06)</t>
  </si>
  <si>
    <t>HONIG VINEYARD AND WINERY, LLC (7/22/09)</t>
  </si>
  <si>
    <t>HOPE &amp; GRACE WINES, INC (10/16/15)</t>
  </si>
  <si>
    <t>HOPE WINE, LLC (8/4/11)</t>
  </si>
  <si>
    <t>One Hope Wines</t>
  </si>
  <si>
    <t>HOUDINI, INC (5/23/08)</t>
  </si>
  <si>
    <t>Briar Creek Winery</t>
  </si>
  <si>
    <t>Fullerton, CA</t>
  </si>
  <si>
    <t>HOURGLASS WINE CO, INC. (11/19/09)</t>
  </si>
  <si>
    <t>HOWELL'S MAIN STREET WINERY, INC. (3/29/07)</t>
  </si>
  <si>
    <t>HOWELL'S MAIN STREET WINERY, INC. (5/21/07)</t>
  </si>
  <si>
    <t>HUBBARD, RUFUS DAYTON</t>
  </si>
  <si>
    <t>Corey Lake Orchard</t>
  </si>
  <si>
    <t xml:space="preserve">Three Rivers, MI </t>
  </si>
  <si>
    <t>HUBER ORCHARDS, INC. (12/11/09)</t>
  </si>
  <si>
    <t>Huber Winery</t>
  </si>
  <si>
    <t>Borden, IN</t>
  </si>
  <si>
    <t>HUDSONVILLE WINERY, INC (5/7/09)</t>
  </si>
  <si>
    <t>HUNEEUS VINTNERS, LLC (5/16/06)</t>
  </si>
  <si>
    <t>Quintessa Winery</t>
  </si>
  <si>
    <t>HUNT COUNTRY VINEYARDS (7/23/08)</t>
  </si>
  <si>
    <t>Branchport, NY</t>
  </si>
  <si>
    <t>HURON DISTRIBUTORS, INC-Alpena</t>
  </si>
  <si>
    <t>HURON DISTRIBUTORS, INC-Indian River</t>
  </si>
  <si>
    <t>Indian River, MI</t>
  </si>
  <si>
    <t>HUSCH VINEYARDS, INC. (7/13/06)</t>
  </si>
  <si>
    <t>HUSIC VINEYARDS, LLC (11/21/14)</t>
  </si>
  <si>
    <t>HYE QUALITY WINES, LLC</t>
  </si>
  <si>
    <t>I-LIXIR BEVERAGE, LLC</t>
  </si>
  <si>
    <t>I.H.S. DISTRIBUTING CO., INC-Kalamazoo</t>
  </si>
  <si>
    <t>I.H.S. DISTRIBUTING CO., INC-Holland</t>
  </si>
  <si>
    <t xml:space="preserve">Holland, MI  </t>
  </si>
  <si>
    <t>I.S.R. VINEYARDS ASSOC. (8/12/09)</t>
  </si>
  <si>
    <t>Macleod Vineyards</t>
  </si>
  <si>
    <t>ICOLEBE LLC (1/14/15)</t>
  </si>
  <si>
    <t>INMAN FAMILY WINES, LLC (7/15/13)</t>
  </si>
  <si>
    <t>INTRASTATE DISTRIBUTORS, INC</t>
  </si>
  <si>
    <t>INVESTORS OF AMERICA, LP (9/20/07)</t>
  </si>
  <si>
    <t>Dierberg Starlane Vineyards</t>
  </si>
  <si>
    <t>IRENE E. KOKKINOS, LLC (8/17/05)</t>
  </si>
  <si>
    <t>Vintners Cellar of Kalamazoo</t>
  </si>
  <si>
    <t xml:space="preserve">Kalamazoo, MI  </t>
  </si>
  <si>
    <t>IRON HORSE VINEYARDS LIMITED (12/7/06)</t>
  </si>
  <si>
    <t>ISENHOWER CELLARS, LLC (5/16/07)</t>
  </si>
  <si>
    <t>ISLAND WINERY, LLC (5/16/12)</t>
  </si>
  <si>
    <t>Grosse Ile, MI</t>
  </si>
  <si>
    <t>ITO WINES, LLC (6/10/14)</t>
  </si>
  <si>
    <t>Traveling Vineyard</t>
  </si>
  <si>
    <t>ITO WINES, LLC (9/6/12)</t>
  </si>
  <si>
    <t>Houston, TX</t>
  </si>
  <si>
    <t>ITO WINES, LLC (5/12/15)</t>
  </si>
  <si>
    <t>J-NH WINE GROUP, LLC (9/19/12)</t>
  </si>
  <si>
    <t>J J I DISTRIBUTORS, INC</t>
  </si>
  <si>
    <t>Southfield, MI</t>
  </si>
  <si>
    <t>J M CELLARS COMPANY (6/17/10)</t>
  </si>
  <si>
    <t>J VINEYARDS AND WINERY, LP (8/22/08)</t>
  </si>
  <si>
    <t>J. CELLARS INVESTMENTS, LLC (5/1/12)</t>
  </si>
  <si>
    <t>Joseph Cellars</t>
  </si>
  <si>
    <t>J. FILIPPI VINTAGE CO-(9/19/08)</t>
  </si>
  <si>
    <t>Joseph Filippi Winery</t>
  </si>
  <si>
    <t>Ranch Cucamonga, CA</t>
  </si>
  <si>
    <t>J. LOHR WINERY CORPORATION (6/7/06)</t>
  </si>
  <si>
    <t>San Jose, CA</t>
  </si>
  <si>
    <t>J. PEDRONCELLI WINERY (8/24/06)</t>
  </si>
  <si>
    <t>J. PETERSON FAMILY WINE CO, LLC (11/6/15)</t>
  </si>
  <si>
    <t>Switchback Ridge</t>
  </si>
  <si>
    <t>J. RICKARDS WINERY, LLC (1/15/13)</t>
  </si>
  <si>
    <t>Cloverdale, CA</t>
  </si>
  <si>
    <t>J. ROCHIOLI VINEYARD &amp; WINERY (12/20/07)</t>
  </si>
  <si>
    <t>Rochioli Winery</t>
  </si>
  <si>
    <t>J. WILLETT COMPANIES (5/6/14)</t>
  </si>
  <si>
    <t>Tyler Winery</t>
  </si>
  <si>
    <t>J.J. COHN ESTATE, LLC (5/13/10)</t>
  </si>
  <si>
    <t>Scarecrow Wine</t>
  </si>
  <si>
    <t>J.W. THOMAS, LLC (10/16/15)</t>
  </si>
  <si>
    <t>J3 WINE PARTNERS, LLC (5/13/10)</t>
  </si>
  <si>
    <t>T-Vine Cellars</t>
  </si>
  <si>
    <t>JACK JOHN INVESTMENTS, INC. (5/7/09)</t>
  </si>
  <si>
    <t>Long Life Wine Company</t>
  </si>
  <si>
    <t>JACKSON FAMILY WINES</t>
  </si>
  <si>
    <t>JACUZZI FAMILY VINEYARDS, LLC (10/30/08)</t>
  </si>
  <si>
    <t>JAM CELLARS, INC (7/20/15)</t>
  </si>
  <si>
    <t>JAQK, INC (1/5/09)</t>
  </si>
  <si>
    <t>JAZZ CELLARS, LLC (1/20/12)</t>
  </si>
  <si>
    <t>JC CELLARS (7/13/06)</t>
  </si>
  <si>
    <t>Alameda, CA</t>
  </si>
  <si>
    <t>JEFF GORDON CELLARS, LLC (6/11/10)</t>
  </si>
  <si>
    <t>JEFF RUNQUIST, INC. (8/12/10)</t>
  </si>
  <si>
    <t>JESSIE'S GROVE WINERY (6/11/10)</t>
  </si>
  <si>
    <t>JESSUP CELLARS HOLDING COMPANY (12/14/06)</t>
  </si>
  <si>
    <t>JOHAN VINEYARDS, LLC (5/12/15)</t>
  </si>
  <si>
    <t>JOHN ANTHONY VINEYARDS, LLC (7/20/15)</t>
  </si>
  <si>
    <t>JOHN P. O'SULLIVAN DISTRIBUTING, INC</t>
  </si>
  <si>
    <t>Flint, MI</t>
  </si>
  <si>
    <t>JOHNSON, JULIE A (10/6/15)</t>
  </si>
  <si>
    <t>Tres Sabores</t>
  </si>
  <si>
    <t>JOHNSON DISTRIBUTING CO., INC</t>
  </si>
  <si>
    <t>JOHNSON ESTATE WINERY, LLC (7/10/06)</t>
  </si>
  <si>
    <t>Westfield, NY</t>
  </si>
  <si>
    <t>JONES FAMILY WINERY, LLC (7/13/06)</t>
  </si>
  <si>
    <t>JOSEPH PHELPS VINEYARDS, LLC (5/2/06)</t>
  </si>
  <si>
    <t>JOSULETE WINES, INC</t>
  </si>
  <si>
    <t>Westland, MI</t>
  </si>
  <si>
    <t>JOULLIAN VINEYARD, LTD (2/23/12)</t>
  </si>
  <si>
    <t>JUDD FAMILY VINEYARDS, LP (8/26/09)</t>
  </si>
  <si>
    <t>JUSTIN VINEYARDS &amp; WINERY, LLC (5/11/11)</t>
  </si>
  <si>
    <t>JVW CORPORATION (10/27/06)</t>
  </si>
  <si>
    <t>Jordan Vineyard &amp; Winery</t>
  </si>
  <si>
    <t>JY'S DISTRIBUTING, LLC</t>
  </si>
  <si>
    <t>Ada, MI</t>
  </si>
  <si>
    <t>K VINTNERS, LLC (10/16/08)</t>
  </si>
  <si>
    <t>KACHINA CELLARS, LLC (6/25/14)</t>
  </si>
  <si>
    <t>KAMEN WINES, LLC (3/12/07)</t>
  </si>
  <si>
    <t>Kamen Estate Winers</t>
  </si>
  <si>
    <t>KAPCSANDY FAMILY, LLC (2/16/07)</t>
  </si>
  <si>
    <t>KARMA VISTA VINEYARDS</t>
  </si>
  <si>
    <t>KARMA VISTA VINEYARDS (5/2/06)</t>
  </si>
  <si>
    <t>KATHRYN KENNEDY WINERY</t>
  </si>
  <si>
    <t>a California Corp</t>
  </si>
  <si>
    <t>KB WINES, LLC (6/11/10)</t>
  </si>
  <si>
    <t>KBR, INC. (11/5/12)</t>
  </si>
  <si>
    <t>Westview Orchard</t>
  </si>
  <si>
    <t>Washington, MI</t>
  </si>
  <si>
    <t>KDS, LLC (6/12/13)</t>
  </si>
  <si>
    <t>Schramm's Mead</t>
  </si>
  <si>
    <t>KDS, LLC (2/19/14)</t>
  </si>
  <si>
    <t>KEATING WINES, LLC (5/1/12)</t>
  </si>
  <si>
    <t>KEEVER VINEYARDS, LLC (10/9/15)</t>
  </si>
  <si>
    <t>KEG SPRINGS WINERY, LLC (6/18/12)</t>
  </si>
  <si>
    <t>KEN BROWN WINES, LLC (4/28/10)</t>
  </si>
  <si>
    <t>KENEFICK RANCHES WINERY, LLC (9/6/13)</t>
  </si>
  <si>
    <t>KENWARD FAMILY VINEYARDS (3/12/08)</t>
  </si>
  <si>
    <t>Tor Kenwood Family Wines</t>
  </si>
  <si>
    <t>KENZO ESTATE, INC (9/16/10)</t>
  </si>
  <si>
    <t>KERWIN ESTATE, LLC (9/26/13)</t>
  </si>
  <si>
    <t>Araujo Estate Wnes</t>
  </si>
  <si>
    <t>KESU, INC. (6/17/11)</t>
  </si>
  <si>
    <t>Big Sable Winery</t>
  </si>
  <si>
    <t>Ludington, MI</t>
  </si>
  <si>
    <t>KESWICK WINERY, LLC (8/30/06)</t>
  </si>
  <si>
    <t xml:space="preserve">Keswick, VA </t>
  </si>
  <si>
    <t>KEUKA SPRINGS VINEYARDS, LLC (5/2/13)</t>
  </si>
  <si>
    <t>KICKSTAND BREWERY, LLC (12/28/15)</t>
  </si>
  <si>
    <t>KIEU HOANG WINERY, LLC (8/6/15)</t>
  </si>
  <si>
    <t>KIMBERTON WINES, LP (7/15/08)</t>
  </si>
  <si>
    <t>Bucella</t>
  </si>
  <si>
    <t>KING COFFEE &amp; TEA SERVICES CORP</t>
  </si>
  <si>
    <t>Royal Oak, MI</t>
  </si>
  <si>
    <t>KING ESTATE WINERY (5/6/08)</t>
  </si>
  <si>
    <t>Eugene, OR</t>
  </si>
  <si>
    <t>KING FERRY WINERY, INC. (9/20/07)</t>
  </si>
  <si>
    <t>Treleaven</t>
  </si>
  <si>
    <t>King Ferry, Ny</t>
  </si>
  <si>
    <t>KINSER, JAMIE (9/28/07)</t>
  </si>
  <si>
    <t>Sanguis</t>
  </si>
  <si>
    <t>KIONA VINEYARDS, LLC (9/9/15)</t>
  </si>
  <si>
    <t>KIRKWOOD, LTD (9/27/11)</t>
  </si>
  <si>
    <t>Summerville, WV</t>
  </si>
  <si>
    <t>KISTLER VINEYARDS (8/28/08)</t>
  </si>
  <si>
    <t>KLEIN FOODS, INC. (6/7/06)</t>
  </si>
  <si>
    <t>KLINKER BRICK WINERY, INC. (10/6/15)</t>
  </si>
  <si>
    <t>KNIGHTS BRIDGE WINERY, LLC (2/19/09)</t>
  </si>
  <si>
    <t>KOAN, JAMES D.</t>
  </si>
  <si>
    <t>Almar Orchards</t>
  </si>
  <si>
    <t xml:space="preserve">Flushing, MI  </t>
  </si>
  <si>
    <t>KOCIBA, HAROLD L (11/8/06)</t>
  </si>
  <si>
    <t>Dizzy Daisy Winery &amp; Vineyard</t>
  </si>
  <si>
    <t>KOCIBA, HAROLD L (4/28/10)</t>
  </si>
  <si>
    <t>KOEHLER WINERY, LLC (7/10/06)</t>
  </si>
  <si>
    <t>Los Olivos, cA</t>
  </si>
  <si>
    <t>KONGSGAARD WINE, LLC (11/9/15)</t>
  </si>
  <si>
    <t>KONSTANTIN D. FRANK &amp; SONS VINIFERA (10/24/08)</t>
  </si>
  <si>
    <t>KOPRI, INC. (2/16/07)</t>
  </si>
  <si>
    <t>Oak Knoll Winery</t>
  </si>
  <si>
    <t>Hillsboro, OR</t>
  </si>
  <si>
    <t>KR WINES, LLC (9/19/08)</t>
  </si>
  <si>
    <t>KRC RESERVE, LLC (11/18/15)</t>
  </si>
  <si>
    <t>KROLCZYK CELLARS, LLC (4/3/08)</t>
  </si>
  <si>
    <t>Free Soil, MI</t>
  </si>
  <si>
    <t>KRUPP BROTHERS, LLC (10/19/06)</t>
  </si>
  <si>
    <t>Veraison Wines</t>
  </si>
  <si>
    <t>KSSM, LLC (11/7/12)</t>
  </si>
  <si>
    <t>KT WINECO, LLC (2/22/08)</t>
  </si>
  <si>
    <t>Futo Wines</t>
  </si>
  <si>
    <t>KUHNHENN BREWING CO</t>
  </si>
  <si>
    <t xml:space="preserve">Warren, MI  </t>
  </si>
  <si>
    <t>KUHNHENN BREWING CO, LLC (12/22/15)</t>
  </si>
  <si>
    <t>Clinton Township, MI</t>
  </si>
  <si>
    <t>KUIMELIS, JR., MICHAEL W (12/5/12)</t>
  </si>
  <si>
    <t>Mantra Wines</t>
  </si>
  <si>
    <t>KULETO VILLA, LLC (11/21/14)</t>
  </si>
  <si>
    <t>KUNDE ENTERPRISES, INC (9/28/07)</t>
  </si>
  <si>
    <t>Kunde Estate Winery</t>
  </si>
  <si>
    <t>Kenwood, CA</t>
  </si>
  <si>
    <t>L. MAWBY, LLC</t>
  </si>
  <si>
    <t>L. MAWBY, LLC (5/2/06)</t>
  </si>
  <si>
    <t>L. MAWBY, LLC (7/16/09)</t>
  </si>
  <si>
    <t>L &amp; L WINE AND LIQUOR, LLC-Brownstown</t>
  </si>
  <si>
    <t>Brownstown, MI</t>
  </si>
  <si>
    <t>L &amp; L WINE AND LIQUOR, LLC-Byron Cente</t>
  </si>
  <si>
    <t>Byron Center, MI</t>
  </si>
  <si>
    <t>LA FAMIGLIA BOLOGNA, INC. (1/14/10)</t>
  </si>
  <si>
    <t>LABARGE VINEYARD, LLC (12/22/15)</t>
  </si>
  <si>
    <t>LADERA WINERY, LLC (5/16/07)</t>
  </si>
  <si>
    <t>LAETITIA VINEYARD &amp; WINERY, INC (5/15/06)</t>
  </si>
  <si>
    <t>Arroyo Grande, CA</t>
  </si>
  <si>
    <t>LAGUNA OAKS VINEYARD &amp; WINERY (5/16/07)</t>
  </si>
  <si>
    <t>LAIL VINEYARDS, LLC (5/1/09)</t>
  </si>
  <si>
    <t>LAIRD FAMILY ESTATE, LLC (2/1/07)</t>
  </si>
  <si>
    <t>LAKE ANN BREWING CO, LLC (6/15/15)</t>
  </si>
  <si>
    <t>LAKE EFFECT WINERY, LLC (9/6/07)</t>
  </si>
  <si>
    <t>Muskegon Heights, MI</t>
  </si>
  <si>
    <t>LAKE JAMES VINEYARD, INC. (11/16/060</t>
  </si>
  <si>
    <t>Satek Winery</t>
  </si>
  <si>
    <t>Fremont, IN</t>
  </si>
  <si>
    <t>LAKEWOOD VINEYARDS, INC (12/20/07)</t>
  </si>
  <si>
    <t>Watkins Glen, NY</t>
  </si>
  <si>
    <t>LAMBERT BRIDGE WINERY, INC. (5/16/06)</t>
  </si>
  <si>
    <t>LAMBORN FAMILY WINE COMPANY, LP (5/1/15)</t>
  </si>
  <si>
    <t>LFWC Corp</t>
  </si>
  <si>
    <t>LANCASTER ESTATE VINEYARD &amp; WINERY, LLC (6/12/15)</t>
  </si>
  <si>
    <t>LANCASTER VINEYARDS, INC (11/20/07)</t>
  </si>
  <si>
    <t>LANGETWINS WINE COMPANY, INC. (8/24/06)</t>
  </si>
  <si>
    <t>L'ANGEVIN, LLC (11/21/08)</t>
  </si>
  <si>
    <t>LANSING BREWING COMPANY, LLC (10/13/15)</t>
  </si>
  <si>
    <t>LARKMEAD VINEYARDS (7/13/06)</t>
  </si>
  <si>
    <t>LARSON FAMILY WINERY, INC. (2/22/07)</t>
  </si>
  <si>
    <t>LARSON, NELS R (7/18/14)</t>
  </si>
  <si>
    <t>Albireo Vineyards</t>
  </si>
  <si>
    <t>manton, CA</t>
  </si>
  <si>
    <t>LASSETER FAMILY WINERY, LLC (5/1/09)</t>
  </si>
  <si>
    <t>LATITUDE BEVERAGE COMPANY (2/25/13)</t>
  </si>
  <si>
    <t>90+ Cellars</t>
  </si>
  <si>
    <t>LAURA MICHAEL WINES, INC. (nm chg)</t>
  </si>
  <si>
    <t>Zahtila Wines</t>
  </si>
  <si>
    <t>LAVA SPRINGS, INC. (5/15/06)</t>
  </si>
  <si>
    <t>Lava Cap Winery</t>
  </si>
  <si>
    <t>LAWER FAMILY WINERY, INC. (9/3/09)</t>
  </si>
  <si>
    <t>LAWTON RIDGE WINERY, LLC (7/18/08)</t>
  </si>
  <si>
    <t>LAWTON RIDGE WINERY, LLC (10/30/09)</t>
  </si>
  <si>
    <t>LAZY BALLERINA WINERY, LLC (6/18/15)</t>
  </si>
  <si>
    <t>LAZY BALLERINA WINERY, LLC (7/20/15)</t>
  </si>
  <si>
    <t>LC WINE (5/2/06)</t>
  </si>
  <si>
    <t>Lewis Cellars</t>
  </si>
  <si>
    <t>LEELANAU WINE CELLARS</t>
  </si>
  <si>
    <t xml:space="preserve">Omena, MI  </t>
  </si>
  <si>
    <t>LEELANAU WINE CELLARS (3/12/07)</t>
  </si>
  <si>
    <t>LEFT COAST CELLARS, LLC (10/9/15)</t>
  </si>
  <si>
    <t>LEHMAN'S ORCHARD, LLC</t>
  </si>
  <si>
    <t>Niles, MI</t>
  </si>
  <si>
    <t>LEIGH'S GARDEN WINERY, INC. (10/15/08)</t>
  </si>
  <si>
    <t>LEMELSON WINERY, LLC (8/21/06)</t>
  </si>
  <si>
    <t>LEMON CREEK WINERY</t>
  </si>
  <si>
    <t>LEONARDINI FAMILY WINERY, INC (8/24/15)</t>
  </si>
  <si>
    <t>Whitehall Lane Winery</t>
  </si>
  <si>
    <t>LEONESSE CELLARS, LLC (5/8/13)</t>
  </si>
  <si>
    <t>Temecula, cA</t>
  </si>
  <si>
    <t>LEONETTI CELLAR, LLC (11/21/14)</t>
  </si>
  <si>
    <t xml:space="preserve">LEVENDI, LLC </t>
  </si>
  <si>
    <t>Newport Beach, CA</t>
  </si>
  <si>
    <t>LEVIATHAN WINE COMPANY, LLC (10/7/11)</t>
  </si>
  <si>
    <t>LEVY &amp; MCCLELLAN, LLC (7/15/13)</t>
  </si>
  <si>
    <t>LIENAU, DANIELLE M (11/2/15)</t>
  </si>
  <si>
    <t>was Silver Leaf Vineyards</t>
  </si>
  <si>
    <t>LIMBO, LLC (8/7/08)</t>
  </si>
  <si>
    <t>Fog Crest</t>
  </si>
  <si>
    <t>New York, NY</t>
  </si>
  <si>
    <t>LIOCO WINE COMPANY, LLC (12/5/12)</t>
  </si>
  <si>
    <t>LION NATHAN USA, INC. (10/4/12)</t>
  </si>
  <si>
    <t>Overland park, KS</t>
  </si>
  <si>
    <t>LIONS PEAK (6/18/15)</t>
  </si>
  <si>
    <t>LIQUID ART, LLC (9/8/15)</t>
  </si>
  <si>
    <t>Tilted Axis Brewing Co</t>
  </si>
  <si>
    <t xml:space="preserve">Lapeer, MI </t>
  </si>
  <si>
    <t>LITTLE MAN WINERY, LLC (7/10/14)</t>
  </si>
  <si>
    <t>LMF, INC. (8/31/07)</t>
  </si>
  <si>
    <t>Facelli Winery</t>
  </si>
  <si>
    <t>LOBO WINES, LLC (10/9/15)</t>
  </si>
  <si>
    <t>LONE MADRONE (2/19/14)</t>
  </si>
  <si>
    <t>LONG MEADOW RANCH WINERY, INC (3/13/09)</t>
  </si>
  <si>
    <t>LONG ROAD DISTILLERS, LLC (5/1/15)</t>
  </si>
  <si>
    <t>Grand Rapids, MI</t>
  </si>
  <si>
    <t>LONG SHADOWS VINTNERS, LLC (7/10/06)</t>
  </si>
  <si>
    <t>LONGVIEW WINERY, LLC (2/7/06)</t>
  </si>
  <si>
    <t>Longview Winery</t>
  </si>
  <si>
    <t>LONGVIEW WINERY, LLC (6/7/06)</t>
  </si>
  <si>
    <t>LORENZI, DONALD D (7/10/15)</t>
  </si>
  <si>
    <t>LORIMAR WINERY, INC (5/1/14)</t>
  </si>
  <si>
    <t>LORING WINE COMPANY, LLC (10/2/08)</t>
  </si>
  <si>
    <t>LOUIDAR, LLC (5/23/08)</t>
  </si>
  <si>
    <t>Mt. Palomar Winery</t>
  </si>
  <si>
    <t>LOVE WINES, LLC (11/14/14)</t>
  </si>
  <si>
    <t>LOVINGSTON WINERY, LLC (8/4/11)</t>
  </si>
  <si>
    <t>Lovingston, VA</t>
  </si>
  <si>
    <t>LOWDEN SCHOOLHOUSE CORP (8/3/06)</t>
  </si>
  <si>
    <t>L' Ecole No. 41</t>
  </si>
  <si>
    <t>Lowden, WA</t>
  </si>
  <si>
    <t>LUCAS &amp; LEWELLEN VINEYARDS (7/15/09)</t>
  </si>
  <si>
    <t>LUCAS VINEYARDS, INC. (6/7/06)</t>
  </si>
  <si>
    <t>Interlaken, NY</t>
  </si>
  <si>
    <t>LUCIANO IMPORTS, LLC (5/1/15)</t>
  </si>
  <si>
    <t>LUDINGTON BEVERAGE CO., INC</t>
  </si>
  <si>
    <t>LUNA VINEYARDS, INC. (11/30/07)</t>
  </si>
  <si>
    <t>LYNFRED WINERY, INC (11/14/08)</t>
  </si>
  <si>
    <t>Roselle, IL</t>
  </si>
  <si>
    <t>LYNMAR WINERY, LLC (10/13/14)</t>
  </si>
  <si>
    <t>M4 CIC, LLC (2/23/15)</t>
  </si>
  <si>
    <t>M E V CORPORATION (8/29/07)</t>
  </si>
  <si>
    <t>Mount Eden Vineyards</t>
  </si>
  <si>
    <t>M.A.C. WINES, LLC (9/24/09)</t>
  </si>
  <si>
    <t>M.T.T. DISTRIBUTOR., INC</t>
  </si>
  <si>
    <t>MAC NAF, LLC</t>
  </si>
  <si>
    <t>Marysville, MI</t>
  </si>
  <si>
    <t>MACKINAW TRAIL WINERY, INC (1/10/13)</t>
  </si>
  <si>
    <t>MACKINAW TRAIL WINERY, INC (5/1/14)</t>
  </si>
  <si>
    <t>MACKINAW TRAIL WINERY, INC. (10/18/04)</t>
  </si>
  <si>
    <t>MACKINAW TRAIL WINERY, INC (6/7/06)</t>
  </si>
  <si>
    <t>MADISON VINEYARD HOLDINGS, LLC (10/22/10)</t>
  </si>
  <si>
    <t>Valley Gate Vineyard</t>
  </si>
  <si>
    <t>MADRIGAL FAMILY WINERY, LLC (8/20/13)</t>
  </si>
  <si>
    <t>MAGITO &amp; COMPANY, LLC (10/13/14)</t>
  </si>
  <si>
    <t>MAGNET ENTERPRISES, INC (5/1/14)</t>
  </si>
  <si>
    <t>Wine Insiders</t>
  </si>
  <si>
    <t>Graton, Ca</t>
  </si>
  <si>
    <t>MAIER WINERY, LLC (5/6/14)</t>
  </si>
  <si>
    <t>Los Positas Vineyards</t>
  </si>
  <si>
    <t>MAIN BEVERAGE CO</t>
  </si>
  <si>
    <t>Owosso, MI</t>
  </si>
  <si>
    <t>MAKK WINE, LLC (8/28/13)</t>
  </si>
  <si>
    <t>Antica Terra</t>
  </si>
  <si>
    <t>MANO'S, INC (11/6/15)</t>
  </si>
  <si>
    <t>Kansas City, MO</t>
  </si>
  <si>
    <t>MAPLE MOON FAMILY SUGARY, INC. (12/22/14)</t>
  </si>
  <si>
    <t>MARCHETTI DISTRIBUTING CO</t>
  </si>
  <si>
    <t xml:space="preserve">Sault Sainte Marie, MI  </t>
  </si>
  <si>
    <t>MARGERUM WINE COMPANY, INC (8/27/15)</t>
  </si>
  <si>
    <t>MARIETTA CELLARS, INC (6/10/14)</t>
  </si>
  <si>
    <t>MARILLA HILLS WINERY (5/5/11)</t>
  </si>
  <si>
    <t>MARK DAVID WINERY, LLC (5/2/13)</t>
  </si>
  <si>
    <t>MARK IV LIMITED, LLC</t>
  </si>
  <si>
    <t>MARK RYAN WINERY, LLC (9/11/14)</t>
  </si>
  <si>
    <t>MARKET VINEYARDS, LLC (5/2/13)</t>
  </si>
  <si>
    <t>MARKHAM VINEYARDS (8/24/06)</t>
  </si>
  <si>
    <t>MAROON WINERY, LLC (10/9/15)</t>
  </si>
  <si>
    <t>MARTELLA, LLC (10/7/11)</t>
  </si>
  <si>
    <t>Portola Valley, CA</t>
  </si>
  <si>
    <t>MARTIN RAY WINERY, INC (7/18/14)</t>
  </si>
  <si>
    <t>MARTINELLI WINERY, INC. (5/2/06)</t>
  </si>
  <si>
    <t>MATHY WINERY, LLC (9/28/07)</t>
  </si>
  <si>
    <t>Dutcher Crossing</t>
  </si>
  <si>
    <t xml:space="preserve"> Healdsburg, Ca</t>
  </si>
  <si>
    <t xml:space="preserve">MATTHIES, DANNY/LUCIE </t>
  </si>
  <si>
    <t>Chateau Fontaine</t>
  </si>
  <si>
    <t xml:space="preserve">Lake Leelanau, MI  </t>
  </si>
  <si>
    <t>MATTHIES, DANNY/LUCIE (6/29/06)</t>
  </si>
  <si>
    <t>MAURITSON FAMILY WINERY (6/7/06)</t>
  </si>
  <si>
    <t>Mauritson Wines</t>
  </si>
  <si>
    <t>MAYACAMAS VINEYARDS (11/21/08)</t>
  </si>
  <si>
    <t>MCCABE DISTRIBUTING CO</t>
  </si>
  <si>
    <t>Laurium, MI</t>
  </si>
  <si>
    <t>MCCALLUM'S ORCHARD &amp; CIDER MILL(7/14/09)</t>
  </si>
  <si>
    <t>Jeddo, MI</t>
  </si>
  <si>
    <t>MCEVOY OF MARIN, LLC (1/29/15)</t>
  </si>
  <si>
    <t>Mcevoy Ranch</t>
  </si>
  <si>
    <t>MCINTOSH APPLE ORCHARDS, LLC (8/22/05)</t>
  </si>
  <si>
    <t>MCINTOSH APPLE ORCHARDS, LLC (2/19/14)</t>
  </si>
  <si>
    <t>MCNAB RIDGE WINERY, LLC (nm chg)</t>
  </si>
  <si>
    <t>MEANDER, LLC (10/16/15)</t>
  </si>
  <si>
    <t>MEDLOCK AMES VINTNERS, LLC (5/26/11)</t>
  </si>
  <si>
    <t>MEL PROPERTY INVESTMENTS, LLC (11/15/12)</t>
  </si>
  <si>
    <t>Buchanan, MI</t>
  </si>
  <si>
    <t>MELROSE CELLARS, LLC (3/31/11)</t>
  </si>
  <si>
    <t>MELVILLE VINEYARDS SOUTH, LLC (7/27/06)</t>
  </si>
  <si>
    <t>Lompac, CA</t>
  </si>
  <si>
    <t>MENDOCINO WINE GROUP, LLC (6/7/06)</t>
  </si>
  <si>
    <t>Ukiah, CA</t>
  </si>
  <si>
    <t>MER ET SOLEIL, LLC (2/19/14)</t>
  </si>
  <si>
    <t>MERCER WINE ESTATES, LLC (11/8/13)</t>
  </si>
  <si>
    <t>MEREDITH VINEYARD ESTATE (5/2/06)</t>
  </si>
  <si>
    <t>MERRYVALE VINEYARDS, LLC (5/16/06)</t>
  </si>
  <si>
    <t>MERVENNE BEVERAGE, INC</t>
  </si>
  <si>
    <t>MESSINA HOF WINE CELLARS, INC (5/1/07)</t>
  </si>
  <si>
    <t>Bryan, TX</t>
  </si>
  <si>
    <t>METEOR VINEYARD, LLC (10/16/15)</t>
  </si>
  <si>
    <t>METROPOLITAN WINES, LLC (1/10/08)</t>
  </si>
  <si>
    <t>METROPOLITAN WINES, LLC (10/9/15)</t>
  </si>
  <si>
    <t>MEYER CELLARS, LLC (2/22/07)</t>
  </si>
  <si>
    <t>Meyer Family Vineyards</t>
  </si>
  <si>
    <t>Yorkville, CA</t>
  </si>
  <si>
    <t>MI BREW, LLC (5/16/05)</t>
  </si>
  <si>
    <t xml:space="preserve">Grand Rapids, MI </t>
  </si>
  <si>
    <t>MICHIGAN BEER CELLAR, LLC (5/25/10)</t>
  </si>
  <si>
    <t>Sparta, MI</t>
  </si>
  <si>
    <t>MICHIGAN BREWING WORKS, LLC (2/26/15)</t>
  </si>
  <si>
    <t>Williamston, MI</t>
  </si>
  <si>
    <t>MICHIGAN CHURCH SUPPLY CO., INC</t>
  </si>
  <si>
    <t>Mount Morris, MI</t>
  </si>
  <si>
    <t>MIDDLETON FAMILY WINES, LLC (9/19/08)</t>
  </si>
  <si>
    <t>Raft River Vintners</t>
  </si>
  <si>
    <t>Hoquiam, WA</t>
  </si>
  <si>
    <t>MIDLAND BREWING COMPANY, LLC (10/2/12)</t>
  </si>
  <si>
    <t xml:space="preserve">Midland, MI </t>
  </si>
  <si>
    <t>MIDNIGHT CELLARS, INC. (6/16/06)</t>
  </si>
  <si>
    <t>MILBRANDT WINERY, INC. (7/23/08)</t>
  </si>
  <si>
    <t>MILDARA BLASS,  INC. (6/7/06)</t>
  </si>
  <si>
    <t>Windsor Vineyards</t>
  </si>
  <si>
    <t>MILLBROOK WINERY, INC (6/11/10)</t>
  </si>
  <si>
    <t>Veraison Wine Cellars</t>
  </si>
  <si>
    <t>Millbrook, NY</t>
  </si>
  <si>
    <t>MINER FAMILY WINERY, LLC (6/28/07)</t>
  </si>
  <si>
    <t>Oakville, CA</t>
  </si>
  <si>
    <t>MIRA WINERY, LLC (nm chg 8/26/14)</t>
  </si>
  <si>
    <t>Charleston, SC</t>
  </si>
  <si>
    <t>MIRASOL WINE, LLC (6/14/12)</t>
  </si>
  <si>
    <t>MIXOLOSEUM, LLC (7/1/150</t>
  </si>
  <si>
    <t>Mix Party</t>
  </si>
  <si>
    <t>Austin, TX</t>
  </si>
  <si>
    <t>MLPC HOLDINGS, LLC (9/19/12)</t>
  </si>
  <si>
    <t>MODERN BEVERAGE CO., INC</t>
  </si>
  <si>
    <t>MODERN CRAFT WINERY, LLC (1/30/13)</t>
  </si>
  <si>
    <t>Au Gres, MI</t>
  </si>
  <si>
    <t>MODERN CRAFT WINERY, LLC (4/29/15)</t>
  </si>
  <si>
    <t>MODERN CRAFT WINERY, LLC (11/7/11)</t>
  </si>
  <si>
    <t>MODERN CRAFT WINERY, LLC (11/8/11)</t>
  </si>
  <si>
    <t>MODERN DEVELOPMENT COMPANY (10/5/060</t>
  </si>
  <si>
    <t>Bianchi Vineyards</t>
  </si>
  <si>
    <t>MOEGGENBORG, STAN</t>
  </si>
  <si>
    <t>MONTICELLO CELLARS, INC (3/13/09)</t>
  </si>
  <si>
    <t>MONTINORE VINEYARDS, LTD (1/10/08)</t>
  </si>
  <si>
    <t>Forest Grove, OR</t>
  </si>
  <si>
    <t>MOONDOG VINEYARDS, LLC (2/12/14)</t>
  </si>
  <si>
    <t>Kewadin, MI</t>
  </si>
  <si>
    <t>MOORE, BRADLEY C. (8/23/10)</t>
  </si>
  <si>
    <t>Rose City, MI</t>
  </si>
  <si>
    <t>MORAINE VINEYARDS, LLC (11/21/11)</t>
  </si>
  <si>
    <t>MORAINE VINEYARDS, LLC (5/30/13)</t>
  </si>
  <si>
    <t>MORCHELLA WINE CELLARS, LLC (10/13/14)</t>
  </si>
  <si>
    <t>Synchline Wine Cellars</t>
  </si>
  <si>
    <t>Lyle, WA</t>
  </si>
  <si>
    <t>MORGAN WINERY, INC. (6/22/11)</t>
  </si>
  <si>
    <t>MOSBY, WILLIAM MILLARD (7/25/11)</t>
  </si>
  <si>
    <t>MOSHIN VINEYARDS, INC. (6/29/06)</t>
  </si>
  <si>
    <t>MOT ALLEV ENTERPRISES, LC</t>
  </si>
  <si>
    <t>Pontiac, MI</t>
  </si>
  <si>
    <t>MOTOR CITY BREWING WORKS, INC. (3/10/04)</t>
  </si>
  <si>
    <t>MOULTON, ANNE E. (9/20/07)</t>
  </si>
  <si>
    <t>Burrell School Vineyards</t>
  </si>
  <si>
    <t>MOUNTAIN PEAK VINEYARDS, LLC (5/12/15)</t>
  </si>
  <si>
    <t>MPW, INC (10/6/15)</t>
  </si>
  <si>
    <t>Augusta, MO</t>
  </si>
  <si>
    <t>MT. PLEASANT BREWING CO, LLC (5/1/13)</t>
  </si>
  <si>
    <t>Mount Pleasant, Mi</t>
  </si>
  <si>
    <t>MT. PLEASANT BREWING CO, LLC (7/3/14)</t>
  </si>
  <si>
    <t>Alma, MI</t>
  </si>
  <si>
    <t>MULLIGAN, CHARLES/KIMBERLY (5/16/06)</t>
  </si>
  <si>
    <t>Harmony Cellars</t>
  </si>
  <si>
    <t>Harmony, CA</t>
  </si>
  <si>
    <t>MULRENIN BROS. MGT. (6/29/04)</t>
  </si>
  <si>
    <t xml:space="preserve">Rochester, MI  </t>
  </si>
  <si>
    <t>MULRENIN BROS. MGT. (11/17/10)</t>
  </si>
  <si>
    <t>MUNCH &amp; FOX (1/15/09)</t>
  </si>
  <si>
    <t>Le Cuvier Winery</t>
  </si>
  <si>
    <t>MUSCARDINI CELLARS, LLC (4/28/10)</t>
  </si>
  <si>
    <t>MUSETTA WINERY, LLC (7/18/12)</t>
  </si>
  <si>
    <t>Pepin, WI</t>
  </si>
  <si>
    <t>MYRIAD WINE, LLC (1/14/10)</t>
  </si>
  <si>
    <t>Hidden Ridge Vineyards</t>
  </si>
  <si>
    <t>NADEAU, PATRICE DALE (12/7/06)</t>
  </si>
  <si>
    <t>Nadeau Family Vintners</t>
  </si>
  <si>
    <t>NAKED TREE CELLARS, LLC (9/24/15)</t>
  </si>
  <si>
    <t>NAKED WINES, LLC (10/18/07)</t>
  </si>
  <si>
    <t>NAKEDWINES.COM, INC. (6/1/12)</t>
  </si>
  <si>
    <t>NAPA WINE COMPANY, LLC (10/6/15)</t>
  </si>
  <si>
    <t>NAVARRE CELLARS, LTD (1/20/12)</t>
  </si>
  <si>
    <t>Hard Row to Hoe Cellars</t>
  </si>
  <si>
    <t>Manson, WA</t>
  </si>
  <si>
    <t>NAVARRO VINEYARDS, LLC (12/11/13)</t>
  </si>
  <si>
    <t>Navarro Winery</t>
  </si>
  <si>
    <t>NEAL FAMILY VINEYARDS, LLC (6/14/06)</t>
  </si>
  <si>
    <t>NEVADA WINE CELLARS, INC (9/28/06)</t>
  </si>
  <si>
    <t>Pahrump Valley Winery</t>
  </si>
  <si>
    <t>Parhrump, NV</t>
  </si>
  <si>
    <t>NEW HOLLAND BREWING CO (8th Street) 12/6/02</t>
  </si>
  <si>
    <t>NEW VAVIN, INC (5/21/10)</t>
  </si>
  <si>
    <t>Ehlers Estates</t>
  </si>
  <si>
    <t>NEWAYGO BREWING CO, LLC (7/15/15)</t>
  </si>
  <si>
    <t>Newaygo, MI</t>
  </si>
  <si>
    <t>NEWTON VINEYARDS, LLC (5/16/06)</t>
  </si>
  <si>
    <t>NICALI, LLC (8/28/08)</t>
  </si>
  <si>
    <t>Lindstrom Wines</t>
  </si>
  <si>
    <t>NICEWANDER, RUSSELL W (7/13/11)</t>
  </si>
  <si>
    <t>Irons, MI</t>
  </si>
  <si>
    <t>NICHOLAS'S BLACK RIVER VINEYARD</t>
  </si>
  <si>
    <t xml:space="preserve">Cheboygan, MI  </t>
  </si>
  <si>
    <t>NICHOLSON RANCH, LLC (6/23/06)</t>
  </si>
  <si>
    <t>NICOLOZAKES, JOHN (5/27/14)</t>
  </si>
  <si>
    <t>Georgetown Vineyards</t>
  </si>
  <si>
    <t>Cambridge, OH</t>
  </si>
  <si>
    <t>NIEBAUM-COPPOLA ESTATE WINERY (6/7/06)</t>
  </si>
  <si>
    <t>NINER WINE ESTATES, LLC (5/16/06)</t>
  </si>
  <si>
    <t>NORMAN VINEYARDS, INC (6/6/08)</t>
  </si>
  <si>
    <t>NORTH COAST, LC (12/14/10)</t>
  </si>
  <si>
    <t>Harrison, MI</t>
  </si>
  <si>
    <t>NORTH WINERY, LLC (2/26/15)</t>
  </si>
  <si>
    <t>NORTHERN NATURAL ORGANICS, LLC (8/2/07)</t>
  </si>
  <si>
    <t>NORTHERN NATURAL ORGANICS, LLC (12/4/08)</t>
  </si>
  <si>
    <t>NORTHERN SUN WINERY, INC. (5/15/120</t>
  </si>
  <si>
    <t>Bark River, MI</t>
  </si>
  <si>
    <t>NORTHERN UNITED BREWING CO (9/17/09)</t>
  </si>
  <si>
    <t>NORTHERN UNITED BREWING CO-Dexter (12/10/12)</t>
  </si>
  <si>
    <t>Dexter, MI</t>
  </si>
  <si>
    <t>NORTHERN UNITED BREWING CO-Detroit (3/18/15)</t>
  </si>
  <si>
    <t>NORTHVILLE BREWING CO, LLC (5/1/12)</t>
  </si>
  <si>
    <t>Northville, MI</t>
  </si>
  <si>
    <t>NORTON X BREWING, LTD (10/5/11)</t>
  </si>
  <si>
    <t>Liberty Street Brewing co</t>
  </si>
  <si>
    <t>Plymouth, MI</t>
  </si>
  <si>
    <t>NOVA WINES, INC. (6/7/06)</t>
  </si>
  <si>
    <t>NOWACKI, KATHLEEN (11/24/04)</t>
  </si>
  <si>
    <t>Vintners Cellar of Canton</t>
  </si>
  <si>
    <t>Canton, MI</t>
  </si>
  <si>
    <t>NUAGE, LLC (7/18/14)</t>
  </si>
  <si>
    <t>Belle Glos</t>
  </si>
  <si>
    <t>NV AWG, LTD (nm chg)</t>
  </si>
  <si>
    <t>Andretti Winery</t>
  </si>
  <si>
    <t>NW WINE COMPANY, LLC (1/8/09)</t>
  </si>
  <si>
    <t>O. &amp; W., INC.</t>
  </si>
  <si>
    <t>O' BRIEN FAMILY VINEYARDS, LLC (6/7/06)</t>
  </si>
  <si>
    <t>O'SHAUGHNESSY DEL OSO, LLC (6/10/13)</t>
  </si>
  <si>
    <t>OAKVILLE HILLS CELLAR, INC. (8/28/13)</t>
  </si>
  <si>
    <t>OAT HILL CORPORATION (2/9/07)</t>
  </si>
  <si>
    <t>Dutch Henry Winery</t>
  </si>
  <si>
    <t>OBLOQUY, INC. (10/25/12)</t>
  </si>
  <si>
    <t>Next of Kyn</t>
  </si>
  <si>
    <t>Ventura, CA</t>
  </si>
  <si>
    <t>OBSTBAUM ORCHARDS LIMITED (11/28/12)</t>
  </si>
  <si>
    <t>OGB PARTNERS, LLC (10/9/08)</t>
  </si>
  <si>
    <t>OLDFIELD CELLARS, LLC (5/1/14)</t>
  </si>
  <si>
    <t>Efeste</t>
  </si>
  <si>
    <t>OLIVER WINE COMPANY, INC. (9/19/08)</t>
  </si>
  <si>
    <t>Bloomington, IN</t>
  </si>
  <si>
    <t>OLSON, LEONARD R (1/27/09)</t>
  </si>
  <si>
    <t>Founder's Wine Cellars</t>
  </si>
  <si>
    <t>OLSON, LEONARD R (11/12/15)</t>
  </si>
  <si>
    <t>ONE BEER AT A TIME, LLC (12/20/10)</t>
  </si>
  <si>
    <t>Brewery Vivant</t>
  </si>
  <si>
    <t>ONE TRUE VINE, LLC (11/25/15)</t>
  </si>
  <si>
    <t>ONE WELL BREWING, LLC (11/19/14)</t>
  </si>
  <si>
    <t>OPOLO WINES, LP (10/7/11)</t>
  </si>
  <si>
    <t>OPUS ONE WINERY, LLC (8/1/07)</t>
  </si>
  <si>
    <t>OREGON WINE SERVICES &amp; STORAGE, LLC (12/12/11)</t>
  </si>
  <si>
    <t>ORFILA VINEYARDS, INC. (5/1/07)</t>
  </si>
  <si>
    <t>Escondido, CA</t>
  </si>
  <si>
    <t>ORIN SWIFT CELLARS, LLC (6/14/12)</t>
  </si>
  <si>
    <t>OSGOOD BREWING, LLC (3/18/15)</t>
  </si>
  <si>
    <t>Grandville, MI</t>
  </si>
  <si>
    <t>OUR BREWING COMPANY, LLC (2/26/13)</t>
  </si>
  <si>
    <t>OUTPOST BREWERY, LLC (11/14/14)</t>
  </si>
  <si>
    <t>Laingsburg, MI</t>
  </si>
  <si>
    <t>OV THE FARM, LLC (11/26/14)</t>
  </si>
  <si>
    <t>OV THE FARM, LLC (12/15/14)</t>
  </si>
  <si>
    <t>OWEN ROE, LLC (5/1/15)</t>
  </si>
  <si>
    <t>PACIFIC RIM WINEMAKERS, INC. (7/26/12)</t>
  </si>
  <si>
    <t>West Richland, Wa</t>
  </si>
  <si>
    <t>PAHLMEYER, LLC (5/1/09)</t>
  </si>
  <si>
    <t>PALI WINE COMPANY, LP (6/3/11)</t>
  </si>
  <si>
    <t>PALMINA, LLC (9/19/14)</t>
  </si>
  <si>
    <t>PALOMA VINEYARD, LLC (8/30/06)</t>
  </si>
  <si>
    <t>PANTHER CREEK CELLARS, LLC (7/22/13)</t>
  </si>
  <si>
    <t>PAPAPIETRO AND PERRY, INC (10/6/15)</t>
  </si>
  <si>
    <t>Papapietro Perry Winery</t>
  </si>
  <si>
    <t>PARAGON VINEYARD CO, INC (6/30/11)</t>
  </si>
  <si>
    <t>Orcutt Road Cellars</t>
  </si>
  <si>
    <t>PARK BREWING, LLC (5/15/15)</t>
  </si>
  <si>
    <t>Grosse Pointe, MI</t>
  </si>
  <si>
    <t>PARKER STATION, INC. (6/16/06)</t>
  </si>
  <si>
    <t>Fess Parker Winery</t>
  </si>
  <si>
    <t>PARRY, STEPHEN W. (5/19/09)</t>
  </si>
  <si>
    <t>Parry Cellars</t>
  </si>
  <si>
    <t>PATEL WINERY, LLC (3/20/14)</t>
  </si>
  <si>
    <t>PATZ &amp; HALL WINE CO (8/3/06)</t>
  </si>
  <si>
    <t>PAUL FAMILY WINERY, LLC (8/12/09)</t>
  </si>
  <si>
    <t>Graton Ridge Winery</t>
  </si>
  <si>
    <t>PAUL HOBBS WINERY, LP (3/15/07)</t>
  </si>
  <si>
    <t>PAVI WINES, LLC (6/12/13)</t>
  </si>
  <si>
    <t>PAW PAW BREWING COMPANY, LLC (10/31/12)</t>
  </si>
  <si>
    <t>Paw Paw, MI</t>
  </si>
  <si>
    <t>PAW PAW WINE DISTRIBUTORS CO., INC</t>
  </si>
  <si>
    <t>PCJ, INC (8/13/140</t>
  </si>
  <si>
    <t>Juslyn Vineyards</t>
  </si>
  <si>
    <t>PEACHY CANYON WINERY (12/19/11)</t>
  </si>
  <si>
    <t>PEAR VALLEY VINEYARD, INC. (8/3/09)</t>
  </si>
  <si>
    <t>PEDRAS WINE COMPANY, LLC (5/1/15)</t>
  </si>
  <si>
    <t>PEJU PROVINCE WINERY, LTD (7/26/12)</t>
  </si>
  <si>
    <t>PELLEGRINI RANCHES, INC (5/12/15)</t>
  </si>
  <si>
    <t>PEND D'OREILLE WINERY, INC. (7/13/07)</t>
  </si>
  <si>
    <t>Sandpoint, ID</t>
  </si>
  <si>
    <t>PENNER-ASH LLC (7/26/12)</t>
  </si>
  <si>
    <t>PENROSE LANE, LTD (8/6/15)</t>
  </si>
  <si>
    <t>Penrose Hill</t>
  </si>
  <si>
    <t>PENTAMERE WINERY</t>
  </si>
  <si>
    <t>Tecumseh, MI</t>
  </si>
  <si>
    <t>PENTAMERE WINERY (5/2/06)</t>
  </si>
  <si>
    <t>PEPPER BRIDGE WINERY, LLC (8/21/06)</t>
  </si>
  <si>
    <t>PERNOD RICARD USA, LLC (7/18/14)</t>
  </si>
  <si>
    <t>Kenwood Vineyards</t>
  </si>
  <si>
    <t>PERNOD RICARD USA, LLC (nm chg)</t>
  </si>
  <si>
    <t>Mumm estates</t>
  </si>
  <si>
    <t>Rutherford,CA</t>
  </si>
  <si>
    <t>PERNOD RICARD KENWOOD HOLDING, LLC (5/1/15)</t>
  </si>
  <si>
    <t>PETER FRANUS WINE COMPANY, INC. (10/26/07)</t>
  </si>
  <si>
    <t>PETER MICHAEL WINERY (4/4/13)</t>
  </si>
  <si>
    <t>PETERLIN BROS. CO</t>
  </si>
  <si>
    <t>Calumet, MI</t>
  </si>
  <si>
    <t>PETERSON &amp; SONS</t>
  </si>
  <si>
    <t>PETITPREN, INC</t>
  </si>
  <si>
    <t>PETOSKEY BREWING , LLC (12/4/12)</t>
  </si>
  <si>
    <t>PETOSKEY FARMS VINEYARD &amp; WINERY, LLC (6/19/14)</t>
  </si>
  <si>
    <t>PETOSKEY FARMS VINEYARD &amp; WINERY, LLC (8/14/14)</t>
  </si>
  <si>
    <t>PETRONI VINEYARDS, LLC (10/2/08)</t>
  </si>
  <si>
    <t>PHARAOHMOANS, LLC (12/15/14)</t>
  </si>
  <si>
    <t>PHEASANT VALLEY VINEYARDS &amp; WINERY (5/21/07)</t>
  </si>
  <si>
    <t>PHILIP TOGNI VINEYARD, LP (8/20/13)</t>
  </si>
  <si>
    <t>PHILLIPS FAMILY FARMING, LLC (3/4/13)</t>
  </si>
  <si>
    <t>Vinehill Ranch</t>
  </si>
  <si>
    <t>PHILLIPS FARMS, LLC (11/9/07)</t>
  </si>
  <si>
    <t>PIANETTA WINERY, INC. (9/13/06)</t>
  </si>
  <si>
    <t>PICKETT ROAD WINE COMPANY, LLC (9/6/12)</t>
  </si>
  <si>
    <t>PIGEON HILL BREWING COMPANY, LLC (5/1/15)</t>
  </si>
  <si>
    <t>Muskegon, MI</t>
  </si>
  <si>
    <t>PIKE DISTRIBUTORS, INC-Gladstone</t>
  </si>
  <si>
    <t>Gladstone, MI</t>
  </si>
  <si>
    <t>PIKE DISTRIBUTORS, INC-Negaunee</t>
  </si>
  <si>
    <t>negaunee, MI</t>
  </si>
  <si>
    <t>PIKE DISTRIBUTORS, INC-Newberry</t>
  </si>
  <si>
    <t>newberry, MI</t>
  </si>
  <si>
    <t>PINA, DAVIE/LARRY/RANNDY/JOHN (8/24/06)</t>
  </si>
  <si>
    <t>Pina Cellars</t>
  </si>
  <si>
    <t>PINE RIDGE WINERY, LLC (5/2/06)</t>
  </si>
  <si>
    <t>PISANI COMPANY, INC-Houghton</t>
  </si>
  <si>
    <t>Houghton, MI</t>
  </si>
  <si>
    <t>PISANI COMPANY, INC-Ironwood</t>
  </si>
  <si>
    <t>Ironwood, MI</t>
  </si>
  <si>
    <t>PJK WINERY, LLC (3/22/07)</t>
  </si>
  <si>
    <t>Quivira Vineyards</t>
  </si>
  <si>
    <t>PLAGIDO'S WINERY, LLC (10/21/13)</t>
  </si>
  <si>
    <t>Hammonton, NJ</t>
  </si>
  <si>
    <t>PLEASANT HOUSE THREE OAKS, LLC (7/1/13)</t>
  </si>
  <si>
    <t>Three Oaks, MI</t>
  </si>
  <si>
    <t>PLEASANTVIEW VINEYARDS, LLC (6/22/06)</t>
  </si>
  <si>
    <t>PONZI VINEYARDS, LLC (6/7/07)</t>
  </si>
  <si>
    <t>POPE VALLEY WINERY, LLC (12/14/12)</t>
  </si>
  <si>
    <t>Pope Valley, CA</t>
  </si>
  <si>
    <t>PORTER FAMILY VINEYARDS, LLC (10/30/08)</t>
  </si>
  <si>
    <t>POTT, AARON (12/12/14)</t>
  </si>
  <si>
    <t>Pott Wines</t>
  </si>
  <si>
    <t>POWERS DISTRIBUTING CO, INC</t>
  </si>
  <si>
    <t>Orion, MI</t>
  </si>
  <si>
    <t>PRAGER WINERY &amp; PORT WORKS, INC (10/2/15)</t>
  </si>
  <si>
    <t>PRAIRIE BERRY, LLC (9/19/08)</t>
  </si>
  <si>
    <t>Hill City, SD</t>
  </si>
  <si>
    <t>PRECEPT BRANDS, LLC (1/28/15)</t>
  </si>
  <si>
    <t>Gruet Winery</t>
  </si>
  <si>
    <t>Alburquerque, NM</t>
  </si>
  <si>
    <t>PRECEPT BRANDS, LLC (5/6/14)</t>
  </si>
  <si>
    <t>Ste Chapelle Winery</t>
  </si>
  <si>
    <t>Caldwell, ID</t>
  </si>
  <si>
    <t>PREMIER WINE &amp; SPIRITS DISTRIBUTORS, LLC</t>
  </si>
  <si>
    <t>PREMIUM VINTNERS, LLC (8/27/15)</t>
  </si>
  <si>
    <t>San Diego, CA</t>
  </si>
  <si>
    <t>PRIDE MOUNTAIN VINEYARDS, LLC (6/7/06)</t>
  </si>
  <si>
    <t>PRINCE MICHEL, LLC (5/21/07)</t>
  </si>
  <si>
    <t>Leon, VA</t>
  </si>
  <si>
    <t>PROMONTORY, LLC (12/14/15)</t>
  </si>
  <si>
    <t>PUAMANA, LLC (5/1/15)</t>
  </si>
  <si>
    <t>Accendo Cellars</t>
  </si>
  <si>
    <t>PURPLE WINE COMPANY, LLC (9/3/14)</t>
  </si>
  <si>
    <t>QUADY SOUTH WINERY, LLC (5/1/14)</t>
  </si>
  <si>
    <t>QUILCEDA CREEK VINTNERS, INC. (5/2/06)</t>
  </si>
  <si>
    <t>Snohomish, WA</t>
  </si>
  <si>
    <t>QUPE WINE CELLARS, LLC (10/13/14)</t>
  </si>
  <si>
    <t xml:space="preserve">R &amp; B CELLARS, INC. </t>
  </si>
  <si>
    <t>Brown, Kevin</t>
  </si>
  <si>
    <t>R &amp; G SCHATZ FARMS, LLC (5/23/08)</t>
  </si>
  <si>
    <t>Mokelumne Rim Vineyards</t>
  </si>
  <si>
    <t>R. LAWSON ENTERPRISES, LLC (5/1/15)</t>
  </si>
  <si>
    <t>Wildrose Vineyards</t>
  </si>
  <si>
    <t>Victor, CA</t>
  </si>
  <si>
    <t>R.A. HARRISON FAMILY CELLARS, LLC (10/22/14)</t>
  </si>
  <si>
    <t>RADIO-COTEAU WINER CELLARS, LLC (5/1/09)</t>
  </si>
  <si>
    <t>RAFTSHOL VINEYARDS, INC.</t>
  </si>
  <si>
    <t>RAFTSHOL VINEYARDS, INC. (12/20/13)</t>
  </si>
  <si>
    <t>RAINIER WINE, LLC (7/15/13)</t>
  </si>
  <si>
    <t>RAMEY WINE CELLARS, INC. (6/7/06)</t>
  </si>
  <si>
    <t>RAM'S GATE WINERY, LLC (11/3/11)</t>
  </si>
  <si>
    <t>RAMSPUR WINERY, LLC (11/21/140</t>
  </si>
  <si>
    <t>RANDOLPH, LANCE (5/16/06)</t>
  </si>
  <si>
    <t>Peirano Estates Wines</t>
  </si>
  <si>
    <t>RAPTOR RIDGE WINERY, LLC (9/21/06)</t>
  </si>
  <si>
    <t>Hillsboro,  CA</t>
  </si>
  <si>
    <t>RASA VINEYARDS, LLC (6/17/11)</t>
  </si>
  <si>
    <t>RAVE ASSOCIATES, INC</t>
  </si>
  <si>
    <t>RAYLEN VINEYARDS, INC. (6/17/11)</t>
  </si>
  <si>
    <t>Mocksville, NC</t>
  </si>
  <si>
    <t>RAYMOND BURR VINEYARDS, INC. (5/2/06)</t>
  </si>
  <si>
    <t>RAYMOND VINEYARD &amp; CELLAR, INC. (5/2/06)</t>
  </si>
  <si>
    <t>RB WINE ASSOCIATES, LLC (5/1/12)</t>
  </si>
  <si>
    <t>RBZ VINEYARDS, LLC (5/11/11)</t>
  </si>
  <si>
    <t>Windmere Winery</t>
  </si>
  <si>
    <t>RDV VINEYARDS, LLC (11/8/11)</t>
  </si>
  <si>
    <t>Delaplane, VA</t>
  </si>
  <si>
    <t>REBEL JACK, LLC (8/15/12)</t>
  </si>
  <si>
    <t>RED CAR WINE COMPANY, LLC (6/29/06)</t>
  </si>
  <si>
    <t>Culver City, CA</t>
  </si>
  <si>
    <t>RED MARE WINES, LLC (5/2/13)</t>
  </si>
  <si>
    <t>RED SOLES, LLC (6/3/11)</t>
  </si>
  <si>
    <t>Segunda Vida</t>
  </si>
  <si>
    <t>RED TAIL HAWK WINERY, LLC (11/6/15)</t>
  </si>
  <si>
    <t>REGAL WINES, LTD</t>
  </si>
  <si>
    <t>Oak Park, MI</t>
  </si>
  <si>
    <t>REGUSCI WINERY, INC. (2/1/07)</t>
  </si>
  <si>
    <t>REID, MATTHEW S (6/4/15)</t>
  </si>
  <si>
    <t>PWR Wines</t>
  </si>
  <si>
    <t>REISACHER, LINDA/GERHARD (1/12/10)</t>
  </si>
  <si>
    <t>Delectus Winery</t>
  </si>
  <si>
    <t>REN ACQUISTION, INC. (11/23/11)</t>
  </si>
  <si>
    <t>Renwood Winery</t>
  </si>
  <si>
    <t>RENAISSANCE VINEYARDS &amp; WINERY (5/2/06)</t>
  </si>
  <si>
    <t>Oregon House, CA</t>
  </si>
  <si>
    <t>RENTERIA WINES, LLC (10/12/09)</t>
  </si>
  <si>
    <t>REVANA FAMILY PARTNERS, LP (5/1/15)</t>
  </si>
  <si>
    <t>REVANA FAMILY PARTNERS, LP (8/6/15)</t>
  </si>
  <si>
    <t>Revana Winery</t>
  </si>
  <si>
    <t>REVERIE ON DIAMOND MT, LLC (5/16/06)</t>
  </si>
  <si>
    <t>Reverie Winery</t>
  </si>
  <si>
    <t>REYNOLDS CREATIVE PRODUCTS, INC. (2/22/12)</t>
  </si>
  <si>
    <t>REYNVAAN FAMILY VINEYARDS, LLC (11/21/14)</t>
  </si>
  <si>
    <t>RGW ASSOCIATES, INC. (7/16/07)</t>
  </si>
  <si>
    <t>Two Rivers Winery</t>
  </si>
  <si>
    <t>Grand Junction, CO</t>
  </si>
  <si>
    <t>RHYS VINEYARDS, LLC (5/1/12)</t>
  </si>
  <si>
    <t>RIDGE CIDER, LLC (4/2/15)</t>
  </si>
  <si>
    <t>Grant, MI</t>
  </si>
  <si>
    <t>RIDGE VINEYARDS, INC. (5/16/06)</t>
  </si>
  <si>
    <t>Cupertino, CA</t>
  </si>
  <si>
    <t>RIGHT BRAIN BEVERAGES, LLC (9/20/11)</t>
  </si>
  <si>
    <t xml:space="preserve">RINK, BERNARD C. </t>
  </si>
  <si>
    <t>Boskydel Vineyards</t>
  </si>
  <si>
    <t>RINK, BERNARD C. (12/15/14)</t>
  </si>
  <si>
    <t>RIVER VALLEY VINEYARD, INC (8/27/15)</t>
  </si>
  <si>
    <t>August Hill Winery</t>
  </si>
  <si>
    <t>Peru, IL</t>
  </si>
  <si>
    <t>RIVERAERIE CELLARS, LLC (5/20/13)</t>
  </si>
  <si>
    <t>The Bunnell Family Cellar</t>
  </si>
  <si>
    <t>RIVERBENCH, LLC (10/9/15)</t>
  </si>
  <si>
    <t>RIVER'S EDGE BREWING CO, LLC (6/11/14)</t>
  </si>
  <si>
    <t>Milford, MI</t>
  </si>
  <si>
    <t>RKM WINES, LLC (5/1/14)</t>
  </si>
  <si>
    <t>ROBERT CRAIG WINERY, LP (6/7/06)</t>
  </si>
  <si>
    <t>Robert Craig Wine Cellars</t>
  </si>
  <si>
    <t>ROBERT FOLEY, LLC (5/17/12)</t>
  </si>
  <si>
    <t>ROBERT HALL WINERY, LLC (5/2/13)</t>
  </si>
  <si>
    <t>ROBERT TALBOTT, INC. (10/22/09)</t>
  </si>
  <si>
    <t>Gonzales, CA</t>
  </si>
  <si>
    <t>ROBERT YOUNG ESTATE WINERY, LLC (8/30/06)</t>
  </si>
  <si>
    <t>ROBINETTE'S, INC. (3/21/08)</t>
  </si>
  <si>
    <t>ROCCA FAMILY VINEYARDS, INC. (10/21/13)</t>
  </si>
  <si>
    <t>ROCK WALL WINE COMPANY, INC (10/7/11)</t>
  </si>
  <si>
    <t>ROCKFORD BREWING CO, LLC (1/30/13)</t>
  </si>
  <si>
    <t>ROEDERER ESTATE, LLC (8/1/07)</t>
  </si>
  <si>
    <t>Roedere Estate</t>
  </si>
  <si>
    <t>ROMBAUER VINEYARDS, INC (7/16/07)</t>
  </si>
  <si>
    <t>ROSE VALLEY WINERY, INC. (1/30/07)</t>
  </si>
  <si>
    <t>ROTTA WINERY, LLC (12/11/13)</t>
  </si>
  <si>
    <t>ROUND POND ESTATE, LLC (5/23/08)</t>
  </si>
  <si>
    <t>ROUTE 45 BREWING COMPANY, LLC (12/3/15)</t>
  </si>
  <si>
    <t>Allendale, MI</t>
  </si>
  <si>
    <t>ROW ELEVEN WINE CO, LLC (6/10/09)</t>
  </si>
  <si>
    <t>San Rafael, CA</t>
  </si>
  <si>
    <t>ROWLEY ESTATES, LLC (7/1/15)</t>
  </si>
  <si>
    <t>Scottsdale, AZ</t>
  </si>
  <si>
    <t>ROYAL WINE CORPORATION (7/8/10)</t>
  </si>
  <si>
    <t>Herzog Wine Cellars</t>
  </si>
  <si>
    <t>Oxnard, CA</t>
  </si>
  <si>
    <t>RRJ REAL PROPERTIES, LLC (10/30/08)</t>
  </si>
  <si>
    <t>Tsillan Cellars Winery</t>
  </si>
  <si>
    <t>Chelan, WA</t>
  </si>
  <si>
    <t>RSB VINEYARDS, LLC (9/24/09)</t>
  </si>
  <si>
    <t>Sebastopol, cA</t>
  </si>
  <si>
    <t>RTB MANAGEMENT, LLC (12/9/10)</t>
  </si>
  <si>
    <t>Chateau Boswell Wines</t>
  </si>
  <si>
    <t>RUBIN WINES, LLC (9/6/12)</t>
  </si>
  <si>
    <t>RUDD WINES, INC. (5/2/06)</t>
  </si>
  <si>
    <t>RUDIUS WINES, LLC (11/6/15)</t>
  </si>
  <si>
    <t>RUPERT'S BREW HOUSE, LLC (10/24/14)</t>
  </si>
  <si>
    <t>RUSSELL, BRUCE ALLEN (6/25/14)</t>
  </si>
  <si>
    <t>Russell Vineyards</t>
  </si>
  <si>
    <t>RUSSELL B. GREGORY, LLC (9/25/15)</t>
  </si>
  <si>
    <t>Lapeer, MI</t>
  </si>
  <si>
    <t>RUTHERFORD HILL WINERY (1/25/07)</t>
  </si>
  <si>
    <t>S. SEVDE, LLC</t>
  </si>
  <si>
    <t>S.P. GROSSNICKLE, LLC (8/14/07)</t>
  </si>
  <si>
    <t>Forty Five North Vineyard &amp; Winery</t>
  </si>
  <si>
    <t>S.P. GROSSNICKLE, LLC (1/15/09)</t>
  </si>
  <si>
    <t>SABINA VINEYARD, LLC (11/21/08)</t>
  </si>
  <si>
    <t>SAGE CREEK WINERY, LLC (4/24/12)</t>
  </si>
  <si>
    <t>Memphis, MI</t>
  </si>
  <si>
    <t>SAINTSBURY, LLC (6/7/06)</t>
  </si>
  <si>
    <t>SAKE'ONE CORPORATION-(8/31/07)</t>
  </si>
  <si>
    <t>SALT SPRINGS BREWERY, LLC (8/4/15)</t>
  </si>
  <si>
    <t>Saline, MI</t>
  </si>
  <si>
    <t>SALUTE VINO, INC (12/28/15)</t>
  </si>
  <si>
    <t>Shelby, MI</t>
  </si>
  <si>
    <t>SALVESTRIN WINE CO., LLC (6/4/15)</t>
  </si>
  <si>
    <t>SAN ANTONIO WINERY (5/6/08)</t>
  </si>
  <si>
    <t>Los Angeles, CA</t>
  </si>
  <si>
    <t>SAN LORENZO WINERY, LLC (1/16/13)</t>
  </si>
  <si>
    <t>SANCTUARY BREWERY, LLC (3/12/13)</t>
  </si>
  <si>
    <t>Grand Ledge, MI</t>
  </si>
  <si>
    <t>SANDHI WINES, LLC (8/12/11)</t>
  </si>
  <si>
    <t>SANDHILL CRANE VINEYARDS, LLC (5/1/06)</t>
  </si>
  <si>
    <t xml:space="preserve">Jackson, MI  </t>
  </si>
  <si>
    <t>SANDHILL CRANE VINEYARDS, LLC (5/15/06)</t>
  </si>
  <si>
    <t>SANFORD WINERY CO, LP (1/25/07)</t>
  </si>
  <si>
    <t>SANFORD, JOHN G.</t>
  </si>
  <si>
    <t>Pentwater, MI</t>
  </si>
  <si>
    <t>SANFORD, JOHN G. (7/18/14)</t>
  </si>
  <si>
    <t>Jomagrha Vineyards</t>
  </si>
  <si>
    <t>SANTA BARBARA WINERY (5/16/06)</t>
  </si>
  <si>
    <t>Lafond Winery</t>
  </si>
  <si>
    <t>Santa Barbara, CA</t>
  </si>
  <si>
    <t>SARACINA VINEYARDS, LLC (6/21/07)</t>
  </si>
  <si>
    <t>SAUGATUCK BREWING CO (4/14/09)</t>
  </si>
  <si>
    <t>Douglas, MI</t>
  </si>
  <si>
    <t>SAVANNAH-CHANNELLE VINEYARDS, INC. (2/8/08)</t>
  </si>
  <si>
    <t>SAXUM VINEYARDS (5/1/07)</t>
  </si>
  <si>
    <t>Saxum Vineyards</t>
  </si>
  <si>
    <t>SBRAGIA FAMILY VINEYARDS, LLC (6/7/07)</t>
  </si>
  <si>
    <t>SCHEID VINEYARDS CA. INC. (8/12/09)</t>
  </si>
  <si>
    <t>Greenfield, Ca</t>
  </si>
  <si>
    <t>SCHERRER, FRED CECIL (5/26/06)</t>
  </si>
  <si>
    <t>Scherrer Winery</t>
  </si>
  <si>
    <t>SCHRADER CELLARS, LLC (8/12/09)</t>
  </si>
  <si>
    <t>SCHRAMSBERG VINEYARDS CO., INC. (5/2/06)</t>
  </si>
  <si>
    <t>SCHUG WINERY, LLC (9/28/07)</t>
  </si>
  <si>
    <t>SCREAMING EAGLE PARTNERS, LLC (2/9/07)</t>
  </si>
  <si>
    <t>Screaming Eagle Winery</t>
  </si>
  <si>
    <t>SEASONS OF THE NORTH WINERY, LLC (4/23/13)</t>
  </si>
  <si>
    <t>SEASONS OF THE NORTH WINERY, LLC (12/11/13)</t>
  </si>
  <si>
    <t>SEAVER VINEYARDS, LLC (7/26/13)</t>
  </si>
  <si>
    <t>GTS Vineyards</t>
  </si>
  <si>
    <t>SEAVEY VINEYARD LTD PART (5/1/14)</t>
  </si>
  <si>
    <t>SEAVIN, INC. (5/7/14)</t>
  </si>
  <si>
    <t>Saint Augustine, FL</t>
  </si>
  <si>
    <t>lakeridge Winery &amp; Vineyards</t>
  </si>
  <si>
    <t>Clermont, FL</t>
  </si>
  <si>
    <t>SEBASTOPOL VINEYARD &amp; WINERY (12/5/12)</t>
  </si>
  <si>
    <t>SELECT FINE WINE BROKERS, LLC (12/16/15)</t>
  </si>
  <si>
    <t>SELECT WINE DISTRIBUTORS, LLC</t>
  </si>
  <si>
    <t>SEQUOIA GROVE VINEYARDS, LP (10/22/09)</t>
  </si>
  <si>
    <t>SEVEN HILLS WINERY, LLC (7/15/08)</t>
  </si>
  <si>
    <t>SEVEN LAKES VINEYARD, LLC (9/21/10)</t>
  </si>
  <si>
    <t>Fenton, MI</t>
  </si>
  <si>
    <t>SEVEN LAKES VINEYARD, LLC (11/19/15)</t>
  </si>
  <si>
    <t>SEVEN STONES WINERY, LLC (2/27/09)</t>
  </si>
  <si>
    <t>SHADY LADIES, LLC (5/1/14)</t>
  </si>
  <si>
    <t>Girls Gone Wine</t>
  </si>
  <si>
    <t>Broken Bow, OK</t>
  </si>
  <si>
    <t>SHADY LANE PARTNERS, LLC (3/7/13)</t>
  </si>
  <si>
    <t>SHAFER VINEYARDS (5/15/06)</t>
  </si>
  <si>
    <t>SHANNON RIDGE, INC. (8/12/11)</t>
  </si>
  <si>
    <t>SHEA WINE CELLARS, LLC (5/6/08)</t>
  </si>
  <si>
    <t>SHENANDOAH INVESTMENT PROP (6/23/06)</t>
  </si>
  <si>
    <t>Deaver Vineyards</t>
  </si>
  <si>
    <t>SHELTON-MACKENZIE WINE COMPANY (10/9/15)</t>
  </si>
  <si>
    <t>SHERROW VENTURES, LLC (3/28/13)</t>
  </si>
  <si>
    <t>SHERWIN FAMILY VINEYARDS, LLC (5/1/14))</t>
  </si>
  <si>
    <t>SHERWOOD BREWING CO, LLC (8/31/06)</t>
  </si>
  <si>
    <t>Shelby Township, MI</t>
  </si>
  <si>
    <t>SHORT'S BREWING COMPANY (8/26/14)</t>
  </si>
  <si>
    <t>SHORT'S BREWING COMPANY (5/1/15)</t>
  </si>
  <si>
    <t>Elk Rapids, MI</t>
  </si>
  <si>
    <t>SIDURI WINES, LLC (10/5/06)</t>
  </si>
  <si>
    <t>SIETSEMA CIDER, LLC (8/22/12)</t>
  </si>
  <si>
    <t>SIGNORELLO, RAYMOND (2/23/12)</t>
  </si>
  <si>
    <t>SILVER LEAF VINEYARDS &amp; WINERY (7/21/08)</t>
  </si>
  <si>
    <t>SILVER LEAF VINEYARDS &amp; WINERY (10/22/09)</t>
  </si>
  <si>
    <t>SILVER OAK WINE CELLARS, L.P. (5/2/06)</t>
  </si>
  <si>
    <t>SILVER OWL, LLC (12/9/10)</t>
  </si>
  <si>
    <t>Sulei Cellars</t>
  </si>
  <si>
    <t>SILVER TRIDENT WINERY, LLC (10/16/15)</t>
  </si>
  <si>
    <t>SINCLAIR ESTATE VINEYARD, LLC (1/29/15)</t>
  </si>
  <si>
    <t>SINE QUA NON INC. (5/16/06)</t>
  </si>
  <si>
    <t>SINSKEY VINEYARDS, INC. (10/11/07)</t>
  </si>
  <si>
    <t>Robert Sinskey Vineyards</t>
  </si>
  <si>
    <t>SISYPHUS, LLC</t>
  </si>
  <si>
    <t>Ovid Vineyards</t>
  </si>
  <si>
    <t>SIX SIGMA WINERY, LLC (5/2/06)</t>
  </si>
  <si>
    <t>SKALLI CORPORATION (11/16/06)</t>
  </si>
  <si>
    <t xml:space="preserve">St. Supery Vineyards &amp; Winery </t>
  </si>
  <si>
    <t>SLEEPING BEAR APIARIES, LTD (12/27/10)</t>
  </si>
  <si>
    <t>Beulah, MI</t>
  </si>
  <si>
    <t>SLEEPING BEER TRADING COMPANY LLC</t>
  </si>
  <si>
    <t>SLJ GROUP (1/30/09)</t>
  </si>
  <si>
    <t>Lionstone International</t>
  </si>
  <si>
    <t>Lake Forest, IL</t>
  </si>
  <si>
    <t>SMALL VINES WINES, INC (8/13/14)</t>
  </si>
  <si>
    <t>SMALL WORLD WINE COMPANY, LLC (10/21/11)</t>
  </si>
  <si>
    <t>Philomath, OR</t>
  </si>
  <si>
    <t>SMITH DISTRIBUTING CO</t>
  </si>
  <si>
    <t>Bad Axe, mi</t>
  </si>
  <si>
    <t>SNOW HILL, INC. (5/8/12)</t>
  </si>
  <si>
    <t>Hickory Creek Winery</t>
  </si>
  <si>
    <t>SNOW HILL, INC. (6/1/12)</t>
  </si>
  <si>
    <t>SODA CANYON, LLC (2/29/12)</t>
  </si>
  <si>
    <t>Rivera Vineyards</t>
  </si>
  <si>
    <t>SODARO WINES, LLC (5/15/12)</t>
  </si>
  <si>
    <t>SOIF DE…, LLC</t>
  </si>
  <si>
    <t>Novi, MI</t>
  </si>
  <si>
    <t>SOKOL BLOSSER, LTD (5/16/06)</t>
  </si>
  <si>
    <t>SOMERSTON WINE CO, LLC (5/13/10)</t>
  </si>
  <si>
    <t xml:space="preserve">American Canyon, CA </t>
  </si>
  <si>
    <t>SONG HILL WINERY, LLC (8/13/14)</t>
  </si>
  <si>
    <t>Victor, NY</t>
  </si>
  <si>
    <t>SONOMA-CUTRER VINEYARDS, INC. (5/2/06)</t>
  </si>
  <si>
    <t>SONS OF BACCHUS, LLC (7/30/07)</t>
  </si>
  <si>
    <t>Pisoni Vineyards &amp; Winery</t>
  </si>
  <si>
    <t>SOUTH BAY WINE GROUP, LLC (6/7/06)</t>
  </si>
  <si>
    <t>Castle Rock Winery</t>
  </si>
  <si>
    <t>SOUTH COAST WINERY, INC. (10/17/12)</t>
  </si>
  <si>
    <t>SOUTHERN WINE GROUP (5/1/14)</t>
  </si>
  <si>
    <t>Bend, OR</t>
  </si>
  <si>
    <t>SPANOS BERBERIAN WINERY, LLC (6/7/06)</t>
  </si>
  <si>
    <t>Bell Wine Cellars</t>
  </si>
  <si>
    <t>Yountville, CA</t>
  </si>
  <si>
    <t>SPARKLING OREGON! LLC (1/15/09)</t>
  </si>
  <si>
    <t>SPECIALTY BLENDS, INC (10/13/14)</t>
  </si>
  <si>
    <t>Carrolton, TX</t>
  </si>
  <si>
    <t>SPICER'S ORCHARD WINERY, LLC (5/13/09)</t>
  </si>
  <si>
    <t>SPOTTSWOODE WINERY INC (7/10/06)</t>
  </si>
  <si>
    <t>Spottswoode Estate Winery</t>
  </si>
  <si>
    <t>SPRING MOUNTAIN VINEYARD, INC. (5/16/06)</t>
  </si>
  <si>
    <t>ST. CHARLES BREWHAUS &amp; WINERY, LLC (7/2/13)</t>
  </si>
  <si>
    <t>ST. CLAIR WINERY &amp; TASTING ROOM, LLC (6/10/14)</t>
  </si>
  <si>
    <t>Deming, NM</t>
  </si>
  <si>
    <t>ST. FRANCIS WINERY &amp; VNYRD (2/1/07)</t>
  </si>
  <si>
    <t>ST. HELENA ESTATES, LLC (10/13/10)</t>
  </si>
  <si>
    <t>ST. JAMES WINERY, INC. (5/2/06)</t>
  </si>
  <si>
    <t>Saint James, MO</t>
  </si>
  <si>
    <t>ST JULIAN/FRANKENMUTH</t>
  </si>
  <si>
    <t>ST. JULIAN/FRANKENMUTH (8/10/06)</t>
  </si>
  <si>
    <t>ST. JULIAN/PAW PAW</t>
  </si>
  <si>
    <t>STAG'S LEAP WINE CELLARS, LLC (5/1/120</t>
  </si>
  <si>
    <t>STAGLIN FAMILY VINEYARD, LLC (9/24/09)</t>
  </si>
  <si>
    <t>STANDING JOURNEY, LLC (6/30/15)</t>
  </si>
  <si>
    <t>STARRY NIGHT WINERY, LLC (5/7/09)</t>
  </si>
  <si>
    <t>STE. MICHELE WINE ESTATES (5/2/06)</t>
  </si>
  <si>
    <t>sTimson Lane</t>
  </si>
  <si>
    <t>STEVEN KENT, LLC (5/15/06)</t>
  </si>
  <si>
    <t>The Steven Kent Winery</t>
  </si>
  <si>
    <t>STODDARD, RUTH (6/20/13)</t>
  </si>
  <si>
    <t>Portage, MI</t>
  </si>
  <si>
    <t>STOLLER VINEYARDS, INC. (3/12/07)</t>
  </si>
  <si>
    <t>STOLPMAN VINEYARDS, LLC (9/13/06)</t>
  </si>
  <si>
    <t>STONE EDGE WINERY, LLC (12/14/12)</t>
  </si>
  <si>
    <t>STONE HILL WINE COMPANY, INC (5/7/09)</t>
  </si>
  <si>
    <t>Hermann, MO</t>
  </si>
  <si>
    <t>STONECUSHION, INC. (6/17/09)</t>
  </si>
  <si>
    <t>Mazzocco Winery</t>
  </si>
  <si>
    <t>STONECUSHION, INC. (10/8/15)</t>
  </si>
  <si>
    <t>St Anne's Crossing</t>
  </si>
  <si>
    <t>Soda Rock Winery</t>
  </si>
  <si>
    <t>Pezzi-King</t>
  </si>
  <si>
    <t>Jepson Vineyard</t>
  </si>
  <si>
    <t>Matrix Winery</t>
  </si>
  <si>
    <t>Mosaic Winery</t>
  </si>
  <si>
    <t>STONEHAUS WINERY, INC. (5/2/06)</t>
  </si>
  <si>
    <t>Crossville, TN</t>
  </si>
  <si>
    <t>STONY HILL VINEYARD (8/10/06)</t>
  </si>
  <si>
    <t>STONY LAKE CORPORATION (10/27/15)</t>
  </si>
  <si>
    <t>STORYBOOK MOUNTAIN WINERY, INC. (8/14/07)</t>
  </si>
  <si>
    <t>STRYKER-SONOMA WINERY, LLC (6/7/06)</t>
  </si>
  <si>
    <t>SUES COFFEE HOUSE, INC. (9/20/07)</t>
  </si>
  <si>
    <t>Saint Clair, MI</t>
  </si>
  <si>
    <t>SULLIVAN VINEYARDS</t>
  </si>
  <si>
    <t>SULPHUR SPRINGS WINERY, LLC (1/20/12)</t>
  </si>
  <si>
    <t>S.E. Chase Family Cellars</t>
  </si>
  <si>
    <t>SUMMERS WINERY, LLC (5/2/13)</t>
  </si>
  <si>
    <t>Villa Andriana</t>
  </si>
  <si>
    <t>SUMMERWOOD WINERY &amp; INN, INC (7/10/15)</t>
  </si>
  <si>
    <t>SUMNER CREST WINERY, INC. (8/13/12)</t>
  </si>
  <si>
    <t>Portland, TN</t>
  </si>
  <si>
    <t>SUNSERI WINE COMPANY (1/21/14)</t>
  </si>
  <si>
    <t>Vina, CA</t>
  </si>
  <si>
    <t>SUNSHINE MEADERY, LLC (9/18/15)</t>
  </si>
  <si>
    <t>Lowell, MI</t>
  </si>
  <si>
    <t>SUNSTONE VINEYARDS &amp; WINERY (7/27/06)</t>
  </si>
  <si>
    <t>SUPER PINOT, LLC (7/22/13)</t>
  </si>
  <si>
    <t>Harmonique Wine</t>
  </si>
  <si>
    <t>SUTTER HOME WINERY (10/16/08)</t>
  </si>
  <si>
    <t>SUTTONS BAY CIDERS, LLC (9/16/15)</t>
  </si>
  <si>
    <t>SWANSON VINEYARDS &amp; WINERY (3/19/09)</t>
  </si>
  <si>
    <t>SWEAZEY WINERY INVESTMENT, LLC (8/3/06)</t>
  </si>
  <si>
    <t>Castle Vineyards &amp; Winery</t>
  </si>
  <si>
    <t>SWEET CHEEKS VINEYARDS, INC (11/8/13)</t>
  </si>
  <si>
    <t>SWEETWATER BREW, LLC (11/30/15)</t>
  </si>
  <si>
    <t>Wyoming, MI</t>
  </si>
  <si>
    <t>SWIRL ENTERPRISES, INC. (7/14/10)</t>
  </si>
  <si>
    <t>New Baltimore, MI</t>
  </si>
  <si>
    <t>SYCAMORE CANYON WINERY, LLC (10/22/09)_</t>
  </si>
  <si>
    <t>Cornville, AZ</t>
  </si>
  <si>
    <t>T/D VILLAGE WINERY, LLC (7/24/07)</t>
  </si>
  <si>
    <t>Village Winery</t>
  </si>
  <si>
    <t>Romeo, MI</t>
  </si>
  <si>
    <t>TABLAS CREEK VINEYARD (5/16/06)</t>
  </si>
  <si>
    <t>TAFT STREET, INC. (1/10/12)</t>
  </si>
  <si>
    <t>TAGARIS WINERY, INC. (5/1/09)</t>
  </si>
  <si>
    <t>TAKARA SAKE USA, INC. (1/14/10)</t>
  </si>
  <si>
    <t>Berkeley, CA</t>
  </si>
  <si>
    <t>TALLEY VINEYARDS (5/23/07)</t>
  </si>
  <si>
    <t>TAMBER BEY VINEYARDS, LLC (1/20/11)</t>
  </si>
  <si>
    <t>TANDEM CIDERS, INC (9/25/08)</t>
  </si>
  <si>
    <t>TANDEM CIDERS, INC (4/7/14)</t>
  </si>
  <si>
    <t>TANDEM WINES, LLC (5/19/09)</t>
  </si>
  <si>
    <t>TC VINEYARDS, INC. (9/20/07)</t>
  </si>
  <si>
    <t>Ardore Wines</t>
  </si>
  <si>
    <t>TEAL CREEK ASSOCIATES (5/1/07)</t>
  </si>
  <si>
    <t>Von Strasser Winery</t>
  </si>
  <si>
    <t>TEDESCHI VINEYARD, LTD (8/14/07)</t>
  </si>
  <si>
    <t>Ulupalakua, HI</t>
  </si>
  <si>
    <t>TEMPERANCE DISTILLING CO (9/22/09)</t>
  </si>
  <si>
    <t>Temperance, MI</t>
  </si>
  <si>
    <t>TEMPERANCE DISTILLING CO (10/22/14)</t>
  </si>
  <si>
    <t>TENSLEY WINE, INC. (5/20/13)</t>
  </si>
  <si>
    <t>TERRA BLANCA VINTNERS, INC. (10/21/11)</t>
  </si>
  <si>
    <t>TERRA SPRINGS, LLC (11/8/11)</t>
  </si>
  <si>
    <t>Terra Valentine</t>
  </si>
  <si>
    <t>TERRAVANT WINE COMPANY, LLC (10/6/15)</t>
  </si>
  <si>
    <t>TESTAROSSA VINEYARDS, LLC (8/28/13)</t>
  </si>
  <si>
    <t>THE BIALE ESTATE (6/7/06)</t>
  </si>
  <si>
    <t>Robert Biale Vineyards</t>
  </si>
  <si>
    <t>THE CELLARS AT ROYAL FARMS, LLC (6/3/11)</t>
  </si>
  <si>
    <t>Ellsworth, MI</t>
  </si>
  <si>
    <t>THE HALCYON SYNDICATE LTD, LLC (4/1/14)</t>
  </si>
  <si>
    <t>Maritime Wine Trading Collectiive</t>
  </si>
  <si>
    <t>THE HOGUE CELLARS, Ltd (6/16/06)</t>
  </si>
  <si>
    <t>THE INFINITE MONKEY THEOREM, INC (8/6/15)</t>
  </si>
  <si>
    <t>Denver, CO</t>
  </si>
  <si>
    <t>THE LITTORAI WINES (10/9/08)</t>
  </si>
  <si>
    <t>THE LIVERY, INC. (8/15/05)</t>
  </si>
  <si>
    <t>THE MITTEN BREWING COMPANY, LLC (4/30/15)</t>
  </si>
  <si>
    <t>THE MORLET SELECTION, INC. (5/23/08)</t>
  </si>
  <si>
    <t>THE PEOPLES CIDER CO, LLC (3/21/13)</t>
  </si>
  <si>
    <t>THE PHOENIX GROUPPE, INC</t>
  </si>
  <si>
    <t>Mount Clemens, MI</t>
  </si>
  <si>
    <t>THE RICHARD R. SMITH FAMILY TRUST (7/22/09)</t>
  </si>
  <si>
    <t>Paraiso Springs Vineyards</t>
  </si>
  <si>
    <t>THE SANFORD BEVERAGE COMPANY, INC (12/10/15)</t>
  </si>
  <si>
    <t>Steele Street Brewing</t>
  </si>
  <si>
    <t>Ionia, MI</t>
  </si>
  <si>
    <t>THE SANGRIA SHOP, LLC (6/25/12)</t>
  </si>
  <si>
    <t>THE SANGRIA SHOP, LLC (7/22/13)-CNCL 5/1/15</t>
  </si>
  <si>
    <t>THE SILVERADO VINEYARDS (6/7/06)</t>
  </si>
  <si>
    <t>THE WILLIAMSBURG WINERY, LTD (7/22/09)</t>
  </si>
  <si>
    <t>Williamsburg, VA</t>
  </si>
  <si>
    <t>THE WINERY AT BELLE MEADE PLANTATION, INC. (11/30/11)</t>
  </si>
  <si>
    <t>NASHVILLE, tn</t>
  </si>
  <si>
    <t>THE WOLPIN CO</t>
  </si>
  <si>
    <t>THE WORKSHOP BREWING CO, LLC (5/13/15)</t>
  </si>
  <si>
    <t>THIS REALM, LLC (3/19/13)</t>
  </si>
  <si>
    <t>THOMAS FOGARTY WINERY, LLC (5/2/06)</t>
  </si>
  <si>
    <t>THREE SPEED ALES, LLC (5/23/13)</t>
  </si>
  <si>
    <t>Frankfort, MI</t>
  </si>
  <si>
    <t>THREEFOLD VINE, LLC (9/20/06)</t>
  </si>
  <si>
    <t>THUNDER BAY WINERY, LLC (3/27/14)</t>
  </si>
  <si>
    <t>THUNDER BAY WINERY, LLC (7/10/12)</t>
  </si>
  <si>
    <t>TI BEVERAGE GROUP (2/27/09)</t>
  </si>
  <si>
    <t>Transylvania Imports</t>
  </si>
  <si>
    <t>Beverly Hills, CA</t>
  </si>
  <si>
    <t>TIZIOCAIOESEMPRONIO, LLC</t>
  </si>
  <si>
    <t>TMR WINE COMPANY, LLC (10/16/08)</t>
  </si>
  <si>
    <t>Continuum</t>
  </si>
  <si>
    <t>TOAD HOLLOW VINYARDS, INC. (6/7/06)</t>
  </si>
  <si>
    <t>TOAST OF THE TOWN, INC. (12/12/11)</t>
  </si>
  <si>
    <t>San Pasqual Winery</t>
  </si>
  <si>
    <t>La Mesa, CA</t>
  </si>
  <si>
    <t>TOLLIVER RANCH BRANDS, LLC (6/25/14)</t>
  </si>
  <si>
    <t>TOMASELLO WINERY, INC (6/25/12)</t>
  </si>
  <si>
    <t>TORCH LAKE CELLARS, LLC (8/18/14)</t>
  </si>
  <si>
    <t>TREANA WINERY LLC (6/11/10)</t>
  </si>
  <si>
    <t>TREASURY WINE ESTATES AMERICAS CO. (4/18/11)</t>
  </si>
  <si>
    <t>Foster's Wine Estates</t>
  </si>
  <si>
    <t>TREES WINES, LLC (9/30/08)</t>
  </si>
  <si>
    <t>PETERSBURG, MI</t>
  </si>
  <si>
    <t>TREFETHEN VINEYARDS WINERY, INC. (5/2/06)</t>
  </si>
  <si>
    <t>TRENTADUE WINERY, LLC (7/13/06)</t>
  </si>
  <si>
    <t>TRESARD ENTERPRISES, INC. (2/3/04)</t>
  </si>
  <si>
    <t>Filipo Marc Winery</t>
  </si>
  <si>
    <t>TREVISAN, MATTHEW (3/26/13)</t>
  </si>
  <si>
    <t>TRINITAS CELLARS, LLC (1/31/08)</t>
  </si>
  <si>
    <t>TRIO WINE CO, LLC (6/24/13)</t>
  </si>
  <si>
    <t>TRIONE VINEYARDS, LLC (7/15/08)</t>
  </si>
  <si>
    <t>TROMBETTA FAMILY WINES, LLC (5/15/12)</t>
  </si>
  <si>
    <t>TRUCHARD, ANTHONY (4/28/10)</t>
  </si>
  <si>
    <t>Truchard Vineyards</t>
  </si>
  <si>
    <t>TRURO VINEYARDS OF CAPE COD, LLC (5/27/09)</t>
  </si>
  <si>
    <t>North Truro, MA</t>
  </si>
  <si>
    <t>TSG, LLC (8/13/14)</t>
  </si>
  <si>
    <t>TSJ WINE BLENDERS, INC</t>
  </si>
  <si>
    <t>Roseville, MI</t>
  </si>
  <si>
    <t>TUCK BECKSTOFFER WINES, LLC (12/23/08)</t>
  </si>
  <si>
    <t>TUDOR WINES, INC (2/19/14)</t>
  </si>
  <si>
    <t>TURKOVICH FAMILY WINES, LLC (6/22/11)</t>
  </si>
  <si>
    <t>Peekaboo Hills Winery</t>
  </si>
  <si>
    <t>Winters, CA</t>
  </si>
  <si>
    <t>TURLEY WINE CELLARS, INC. (1/15/09)</t>
  </si>
  <si>
    <t>TURN KEY WINE BRANDS, LLC (5/6/14)</t>
  </si>
  <si>
    <t>TURNBULL WINE CELLARS (6/7/06)</t>
  </si>
  <si>
    <t>TWELVE CORNERS VINEYARDS, LLC (11/18/13)</t>
  </si>
  <si>
    <t>TWELVE CORNERS VINEYARDS, LLC (10/13/14)</t>
  </si>
  <si>
    <t>TWIN PEAKS WINERY, INC (9/28/07)</t>
  </si>
  <si>
    <t xml:space="preserve">TWIN RIDGE ESTATES, LLC (9/21/11) </t>
  </si>
  <si>
    <t>Trattore Vineyards</t>
  </si>
  <si>
    <t>TWISTED OAK WINERY, LLC (9/20/07)</t>
  </si>
  <si>
    <t>Vallecito, CA</t>
  </si>
  <si>
    <t>TWISTED ROOTS WINE, LLC (9/28/15)</t>
  </si>
  <si>
    <t>TWISTED WIRE VINEYARD, LLC (5/1/14)</t>
  </si>
  <si>
    <t>Maple City, MI</t>
  </si>
  <si>
    <t>TWO LADS, LLC (3/21/08)</t>
  </si>
  <si>
    <t>TWO LADS, LLC (6/26/08)</t>
  </si>
  <si>
    <t>TWOMEY CELLARS, LLC (5/2/06)</t>
  </si>
  <si>
    <t>TYLER SALES COMPANY, INC</t>
  </si>
  <si>
    <t>Muskegon Hgts, MI</t>
  </si>
  <si>
    <t>U.S. WINE IMPORTS, LLC</t>
  </si>
  <si>
    <t>UNCLE JOHN'S FRUIT HOUSE WINERY, LLC (Aug '03)</t>
  </si>
  <si>
    <t>St. Johns, MI</t>
  </si>
  <si>
    <t>UNCLE JOHN'S FRUIT HOUSE WINERY, LLC (11/17/10)</t>
  </si>
  <si>
    <t>UNRULY BREWING COMPANY, LLC (11/21/13)</t>
  </si>
  <si>
    <t>UNTI WINE COMPANY, LLC (6/17/09)</t>
  </si>
  <si>
    <t>UP NORTH DISTRIBUTING, LLC</t>
  </si>
  <si>
    <t>V. SATTUI WINERY (12/11/08)</t>
  </si>
  <si>
    <t>V&amp;C, LLC (6/4/15)</t>
  </si>
  <si>
    <t>Maryhill Vineyard &amp; Winery</t>
  </si>
  <si>
    <t>Goldendale, WA</t>
  </si>
  <si>
    <t>VALDEZ FAMILY WINERY, INC (8/13/140</t>
  </si>
  <si>
    <t>VAN DUZER VINEYARDS, LLC (6/7/06)</t>
  </si>
  <si>
    <t>VAN RUITEN FAMILY WINERY, LLC (8/4/11)</t>
  </si>
  <si>
    <t>VANDER MILL, LLC (1/8/08)</t>
  </si>
  <si>
    <t>VANDER MILL, LLC (2/10/11)</t>
  </si>
  <si>
    <t>VELVET ANTLER WINE, LLC (5/27/14)</t>
  </si>
  <si>
    <t>VENTANA VINTNERS, LLC (10/9/08)</t>
  </si>
  <si>
    <t>Monterey, CA</t>
  </si>
  <si>
    <t>VENTANA VINTNERS, LLC (10/16/15)</t>
  </si>
  <si>
    <t>VENUS IMPORTS, LLC</t>
  </si>
  <si>
    <t>VERIS MANAGEMENT CO (3/10/11))</t>
  </si>
  <si>
    <t>Jankris Winery</t>
  </si>
  <si>
    <t>VERITAS DISTRIBUTORS, INC</t>
  </si>
  <si>
    <t>VERITAS VINEYARD, LLC-May '03</t>
  </si>
  <si>
    <t>Cherry Creek Cellars</t>
  </si>
  <si>
    <t>Albion, MI</t>
  </si>
  <si>
    <t>VERITAS VINEYARD, LLC (6/7/06)</t>
  </si>
  <si>
    <t>VERITAS VINEYARD, LLC-Brooklyn (12/17/08)</t>
  </si>
  <si>
    <t>Brooklyn, MI</t>
  </si>
  <si>
    <t>VERITAS VINEYARD, LLC -Jackson (6/25/13)</t>
  </si>
  <si>
    <t>VERMEIL WINE GROUP, LLC (1/14/10)</t>
  </si>
  <si>
    <t>VERMONT HARD CIDER CO, LLC  (12/22/14)</t>
  </si>
  <si>
    <t>Green Mountain Beverage</t>
  </si>
  <si>
    <t>Middlebury, VT</t>
  </si>
  <si>
    <t>VERO WINE GROUP, LLC (5/15/06)</t>
  </si>
  <si>
    <t>Vero Westside Joint Venture</t>
  </si>
  <si>
    <t>VEZER FAMILY VINEYARDS, LLC (2/22/08)</t>
  </si>
  <si>
    <t xml:space="preserve">Fairfield, CA </t>
  </si>
  <si>
    <t>VIGNETTE WINERY, LLC (3/20/14)</t>
  </si>
  <si>
    <t>VILLA ENCINAL PARTNERS, LP (5/23/08)</t>
  </si>
  <si>
    <t>Plumpjack Winery</t>
  </si>
  <si>
    <t>VILLA MARI, LLC (2/8/11)</t>
  </si>
  <si>
    <t>VILLA MARI, LLC (6/3011)</t>
  </si>
  <si>
    <t>VILLA SAN JULIETTE (12/5/12)</t>
  </si>
  <si>
    <t>VILLA TOSCANO, INC. (5/1/07)</t>
  </si>
  <si>
    <t>VIN DE ZO, LLC (6/10/14)</t>
  </si>
  <si>
    <t>VINA ROBLES, INC. (12/14/06)</t>
  </si>
  <si>
    <t>VINCENT ARROYO WINERY, INC. (7/10/06)</t>
  </si>
  <si>
    <t>VINE &amp; SUN, LLC (6/7/06)</t>
  </si>
  <si>
    <t>VINE CLIFF WINERY, INC. (6/1/07)</t>
  </si>
  <si>
    <t>VINE GROUP, INC</t>
  </si>
  <si>
    <t>VINEBURG, LLC (5/2/06)</t>
  </si>
  <si>
    <t>Gundlach Bundschu</t>
  </si>
  <si>
    <t>VINEOAKS, LLC (8/22/08)</t>
  </si>
  <si>
    <t>Roblar Winery</t>
  </si>
  <si>
    <t>VINEYARD 29, LLC (2/19/09)</t>
  </si>
  <si>
    <t>VINEYARD 2121, LLC (7/8/15)</t>
  </si>
  <si>
    <t>VINTAGE WINE COMPANY</t>
  </si>
  <si>
    <t>VINTNER'S CELLAR OF SALINE, LLC (10/03)</t>
  </si>
  <si>
    <t>VINUM CELLARS, INC. (5/8/13)</t>
  </si>
  <si>
    <t>VIRTUE HOLDINGS, LLC (3/4/13)</t>
  </si>
  <si>
    <t>VOLCANO VINEYARDS, LLC (5/19/09)</t>
  </si>
  <si>
    <t>Volcano, HI</t>
  </si>
  <si>
    <t>VON STIEHL WINERY, LTD (5/2/06)</t>
  </si>
  <si>
    <t>Algoma, WI</t>
  </si>
  <si>
    <t>VOTRE VIGNERON, LLC (8/27/15)</t>
  </si>
  <si>
    <t>Domaine Pouillon</t>
  </si>
  <si>
    <t>W.G. BEST WEINKELLEREI, INC (5/28/14)</t>
  </si>
  <si>
    <t>Montesquieu Winery</t>
  </si>
  <si>
    <t>W.J. DEUTSCH &amp; SONS, LTD (6/4/15)</t>
  </si>
  <si>
    <t>WALSH WINE, LLC (6/30/15)</t>
  </si>
  <si>
    <t>WARNER VINEYARDS</t>
  </si>
  <si>
    <t>WARNER VINEYARDS, INC (7/24/12)</t>
  </si>
  <si>
    <t>WARNER VINEYARDS, INC. (6/27/13)</t>
  </si>
  <si>
    <t>Marshall, MI</t>
  </si>
  <si>
    <t>WARNER VINEYARDS, INC. (8/13/13)</t>
  </si>
  <si>
    <t>WASHINGTON VINTNERS, LLC (5/27/09)</t>
  </si>
  <si>
    <t>WATTLE CREEK WINERY (11/23/11)</t>
  </si>
  <si>
    <t>WEATHERVANE VINEYARDS</t>
  </si>
  <si>
    <t>Bel Lago</t>
  </si>
  <si>
    <t>WEATHERVANE VINEYARDS (5/15/06)</t>
  </si>
  <si>
    <t>WEFEW VINTNERS, LLC (12/29/15)</t>
  </si>
  <si>
    <t>Bodkin Wines</t>
  </si>
  <si>
    <t>WEIBEL</t>
  </si>
  <si>
    <t>WELLINGTON VINEYARDS, INC. (6/23/06)</t>
  </si>
  <si>
    <t>WENTE BROS. (5/2/06)</t>
  </si>
  <si>
    <t>WEST COAST WINE PARTNERS, LLC (12/19/12)</t>
  </si>
  <si>
    <t>Valley of the Moon Winery</t>
  </si>
  <si>
    <t>WEST WASHTENAW BREWING, LLC (5/28/14)</t>
  </si>
  <si>
    <t>Chelsea, MI</t>
  </si>
  <si>
    <t>WESTFALL WINERY, LLC (10/7/11)</t>
  </si>
  <si>
    <t>Island Winery</t>
  </si>
  <si>
    <t>Hilton Head Island, SC</t>
  </si>
  <si>
    <t>WESTON WINERIES, LLC (10/13/15)</t>
  </si>
  <si>
    <t>Sheridan, WY</t>
  </si>
  <si>
    <t>WESTPORT WINERY, LLC (6/20/11)</t>
  </si>
  <si>
    <t>Aberdeen, WA</t>
  </si>
  <si>
    <t>WHEELER WINERY, INC. (5/1/09)</t>
  </si>
  <si>
    <t>WHETSTONE WINE CELLARS, LLC (6/15/15)</t>
  </si>
  <si>
    <t>WHITE PINE WINERY &amp; VINEYARDS, LLC (8/2/10)</t>
  </si>
  <si>
    <t>Lawton, MI</t>
  </si>
  <si>
    <t>WHITE PINE WINERY &amp; VINEYARDS, LLC (8/4/11)</t>
  </si>
  <si>
    <t>WHITE SPACE COMPANIES, LLC (9/19/12)</t>
  </si>
  <si>
    <t>WICKSALL DISTRIBUTORS, INC</t>
  </si>
  <si>
    <t>WIENS CELLAR, LLC (5/6/08)</t>
  </si>
  <si>
    <t>Wiens Family Winery</t>
  </si>
  <si>
    <t>WILDEROTTER WINERY, LLC (9/11/14)</t>
  </si>
  <si>
    <t>WILDWOOD VINEYARD AND WINERY, INC. (10/4/10)</t>
  </si>
  <si>
    <t>WILLAKENZIE ESTATE, INC (12/14/15)</t>
  </si>
  <si>
    <t>WILLAMETTE VALLEY VINEYARDS, INC. (5/23/08)</t>
  </si>
  <si>
    <t>Turner, OR</t>
  </si>
  <si>
    <t>WILLIAMS &amp; SELYEM, LLC (8/30/06)</t>
  </si>
  <si>
    <t>WILLOW VINEYARDS, INC.</t>
  </si>
  <si>
    <t>WILLOW VINEYARDS, INC. (5/2/06)</t>
  </si>
  <si>
    <t>WILLS WINERY, LLC (9/4/13)</t>
  </si>
  <si>
    <t>WILSON, KENNETH C (10/6/15)</t>
  </si>
  <si>
    <t>WILSON CREEK WINERY &amp; VINEYARDS, INC. (8/24/06)</t>
  </si>
  <si>
    <t>WIND GAP WINES, LLC (9/17/13)</t>
  </si>
  <si>
    <t>WINDACRE WEST, LLC (10/22/09)</t>
  </si>
  <si>
    <t>Merriam Vineyards</t>
  </si>
  <si>
    <t>WINDERLEA WINE COMPANY,  LLC (8/13/14)</t>
  </si>
  <si>
    <t>WINDSOR OAKS, INC. (7/26/12)</t>
  </si>
  <si>
    <t>WINE BY JOE, LLC (1/21/14)</t>
  </si>
  <si>
    <t>WINE GROUP (3/31/11)</t>
  </si>
  <si>
    <t>Concannon Vineyard</t>
  </si>
  <si>
    <t>WINE ROAD VINTNERS, LLC (3/17/08)</t>
  </si>
  <si>
    <t>Ponte Winery</t>
  </si>
  <si>
    <t>WINE.COM OF TEXAS, LLC (10/9/15)</t>
  </si>
  <si>
    <t>WINEGREETING.COM, INC. (10/4/12)</t>
  </si>
  <si>
    <t>Valley Center, CA</t>
  </si>
  <si>
    <t>WINERY/BLACK STAR FARMS</t>
  </si>
  <si>
    <t>WINERY/BLACK STAR FARMS (5/2/06)</t>
  </si>
  <si>
    <t>WINERY/BLACK STAR FARM-TC (10/11/07)</t>
  </si>
  <si>
    <t xml:space="preserve">WINERY EXCHANGE, INC (6/15/15) </t>
  </si>
  <si>
    <t>Chronic Cellars</t>
  </si>
  <si>
    <t>WINERY FULFILLMENT SERVICES, LLC (11/21/140</t>
  </si>
  <si>
    <t>WINSIDE USA, INC. (5/1/14)</t>
  </si>
  <si>
    <t>WITCH'S HAT BREWING CO, LLC (12/7/11)--CNCL 5/1/15</t>
  </si>
  <si>
    <t>South Lyon, MI</t>
  </si>
  <si>
    <t>WITCH'S HAT BREWING CO, LLC (2/5/15)</t>
  </si>
  <si>
    <t>WOLFF VINEYARDS, LLC (5/1/07)</t>
  </si>
  <si>
    <t>WOLLERSHEIM WINERY, INC (11/21/140</t>
  </si>
  <si>
    <t>Cedar Creek Winery</t>
  </si>
  <si>
    <t>Prairie du Sac, WI</t>
  </si>
  <si>
    <t>WOODBERRY WINE, LLC</t>
  </si>
  <si>
    <t>WOODWARD CANYON WINERY, INC. (5/2/06)</t>
  </si>
  <si>
    <t>Touchet, WA</t>
  </si>
  <si>
    <t>WORLD'S END, LLC (6/18/15)</t>
  </si>
  <si>
    <t>WYNCROFT, LLC-Apr '03 new</t>
  </si>
  <si>
    <t>YORKVILLE CELLARS, INC. (5/2/06)</t>
  </si>
  <si>
    <t>ZD WINES, LLC (8/22/06)</t>
  </si>
  <si>
    <t>ZERBA GROUP, LLC (10/26/07)</t>
  </si>
  <si>
    <t>ZERO LINK MARKETS, INC (6/4/15)</t>
  </si>
  <si>
    <t>ZIPZ, INC (5/1/14)</t>
  </si>
  <si>
    <t>ZMARZLY ENTERPRISES, LLC (12/11/13)</t>
  </si>
  <si>
    <t>Albertina Wine Cellars</t>
  </si>
  <si>
    <t>TOTAL SEPTEMBER PAYMENTS</t>
  </si>
  <si>
    <t>MISCELLANEOUS PAYMENTS AND/OR REPORTS FROM PREVIOUS MONTHS</t>
  </si>
  <si>
    <t>dirshp</t>
  </si>
  <si>
    <t>AH WINES, INC-2ND Qtr '15 report</t>
  </si>
  <si>
    <t>ARMORY BREWING CO-Aug '15 late fee</t>
  </si>
  <si>
    <t>BENT CREEK WINERY-3RD Qtr '15 late fee</t>
  </si>
  <si>
    <t>BIL ENTERPRISES-Aug '15 late fee</t>
  </si>
  <si>
    <t>CHAOS VINTNERS-Sept '15 late fee</t>
  </si>
  <si>
    <t>whlsle</t>
  </si>
  <si>
    <t>CHINESE IMPORT EXPORT-Feb-Aug '15 tax shortage</t>
  </si>
  <si>
    <t>CIRCUS PROCESSION-Jun '15 report</t>
  </si>
  <si>
    <t>CIRCUS PROCESSION-Aug '15 report</t>
  </si>
  <si>
    <t>DELMONACO WINERY-1ST Qtr '15 tax shortage</t>
  </si>
  <si>
    <t>DOUGLAS STATION-Aug '15 report</t>
  </si>
  <si>
    <t>DOUGLAS STATION-Jul '15 late fee</t>
  </si>
  <si>
    <t>FARMHAUS CIDER-Jul '15 late fee</t>
  </si>
  <si>
    <t>FETCH BREWING CO-Aug '15 report</t>
  </si>
  <si>
    <t>FETCH BREWING CO-Aug '15 late fee</t>
  </si>
  <si>
    <t>FETCH BREWING CO-Sept '15 late fee</t>
  </si>
  <si>
    <t>GENERATIONS OF SONOMA-3rd Qtr '15 late fee</t>
  </si>
  <si>
    <t>GMIC VINEYARDS, LLC-2ND Qtr '15 late fee</t>
  </si>
  <si>
    <t>GMIC VINEYARDS, LLC-3RD QTR '15 late fee</t>
  </si>
  <si>
    <t>GORDON, MICHAEL-Aug/sept '15 late fee</t>
  </si>
  <si>
    <t>GROSS, ROBERT-3RD Qtr '15 late fee</t>
  </si>
  <si>
    <t>HARTWELL VINEYARDS-2ND Qtr '15 late fee</t>
  </si>
  <si>
    <t>HEAVENLY VINEYARDS-Aug '15 report</t>
  </si>
  <si>
    <t>HOUDINI, INC-3RD Qtr '15 add'l</t>
  </si>
  <si>
    <t>I-LIXIR BEVERAGER-Sept '15 late fee</t>
  </si>
  <si>
    <t>ITO WINES-2ND Qtr '15 report</t>
  </si>
  <si>
    <t>ITO WINES-2ND Qtr '15 LATE FEE</t>
  </si>
  <si>
    <t>KEG SPRINGS-3RD Qtr '15 late fee</t>
  </si>
  <si>
    <t>L'ANGEVIN, LLC-2ND Qtr '15 report</t>
  </si>
  <si>
    <t>L'ANGEVIN, LLC-2ND Qtr '15 late fee</t>
  </si>
  <si>
    <t>MADISON VINEYARDS HOLDINGS, LLC 3RD Qtr '14 report</t>
  </si>
  <si>
    <t>MADISON VINEYARDS HOLDINGS, LLC-Sept 2014 late fee</t>
  </si>
  <si>
    <t>MARK IV, LLC-Aug '15 report</t>
  </si>
  <si>
    <t>MOONDOG VINEYARDS-Sept '15 late fee</t>
  </si>
  <si>
    <t>PAW PAW BREWING CO0-Aug '15 lat efee</t>
  </si>
  <si>
    <t>PETITPREN, INC-Feb '15 report</t>
  </si>
  <si>
    <t>PETITPREN, INC-mAR '15 report</t>
  </si>
  <si>
    <t>PETITPREN, INC-APR '15 report</t>
  </si>
  <si>
    <t>PETITPREN, INC-mYR '15 report</t>
  </si>
  <si>
    <t>PETITPREN, INC-jUN '15 report</t>
  </si>
  <si>
    <t>PETITPREN, INC-jUL '15 report</t>
  </si>
  <si>
    <t>PETITPREN, INC-aUG'15 report</t>
  </si>
  <si>
    <t>PINE RIDGE WINERY-3RD Qtr '15 add';</t>
  </si>
  <si>
    <t>PISANI-Aug '15 shortage</t>
  </si>
  <si>
    <t>PRECEPT BRANDS-2ND Qtr '15 late fee</t>
  </si>
  <si>
    <t>REN ACQUISITION-2ND Qtr '15 late fee</t>
  </si>
  <si>
    <t>RIDGE CIDER CO-Sept '15 late fee</t>
  </si>
  <si>
    <t>SALT SPRINGS BREWERY-Aug '15 report</t>
  </si>
  <si>
    <t>SALT SPRINGS BREWERY-Aug '15 late fee</t>
  </si>
  <si>
    <t>SANDHILL CRANE VINEYARDS-Aug '15 late fee</t>
  </si>
  <si>
    <t>SIGNORELLO ESTATE-2ND Qtr '15 late fee</t>
  </si>
  <si>
    <t>SOUTHERN WINE GROUP-2ND Qtr '15 late fee</t>
  </si>
  <si>
    <t>ST JULIAN WINE CO-Aug '15 report</t>
  </si>
  <si>
    <t>ST JULIAN WINE CO-Aug '15 late fee</t>
  </si>
  <si>
    <t>STODDARD, RUTH-Aug '15 report</t>
  </si>
  <si>
    <t>STODDARD, RUTH-Aug '15 late fee</t>
  </si>
  <si>
    <t>STONECUSHION, INC-3RD Qtr '15 add'l</t>
  </si>
  <si>
    <t>SWEET CHEEKS VINEYARDS-2ND Qtr '15</t>
  </si>
  <si>
    <t>TREES WINES, LLC-Aug '15 report</t>
  </si>
  <si>
    <t>TREES WINES, LLC-Aug '15 late fee</t>
  </si>
  <si>
    <t>VERITAS VINEYARD-Aug '15 late fee</t>
  </si>
  <si>
    <t>TOTAL MISC. ITEMS RECEIVED WITH SEPTEMBER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</si>
</sst>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"/>
    <numFmt numFmtId="165" formatCode="#,##0.00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5" fontId="0" fillId="0" borderId="0" xfId="0" applyNumberFormat="1"/>
    <xf numFmtId="4" fontId="2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" fontId="0" fillId="0" borderId="0" xfId="0" applyNumberFormat="1" applyFill="1"/>
    <xf numFmtId="165" fontId="0" fillId="0" borderId="0" xfId="0" applyNumberFormat="1" applyFill="1"/>
    <xf numFmtId="0" fontId="0" fillId="0" borderId="0" xfId="0" applyFill="1"/>
    <xf numFmtId="0" fontId="1" fillId="0" borderId="0" xfId="0" applyFont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4" fontId="2" fillId="3" borderId="0" xfId="0" applyNumberFormat="1" applyFont="1" applyFill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" fontId="0" fillId="0" borderId="0" xfId="0" applyNumberFormat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ont="1" applyFill="1"/>
    <xf numFmtId="0" fontId="0" fillId="0" borderId="0" xfId="0" applyFill="1" applyBorder="1" applyAlignment="1">
      <alignment horizontal="center"/>
    </xf>
    <xf numFmtId="4" fontId="0" fillId="3" borderId="0" xfId="0" applyNumberFormat="1" applyFill="1"/>
    <xf numFmtId="164" fontId="2" fillId="0" borderId="0" xfId="0" applyNumberFormat="1" applyFont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/>
    <xf numFmtId="0" fontId="1" fillId="0" borderId="0" xfId="0" applyFont="1" applyBorder="1"/>
    <xf numFmtId="0" fontId="2" fillId="0" borderId="0" xfId="0" applyFont="1" applyFill="1"/>
    <xf numFmtId="0" fontId="0" fillId="0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ont="1" applyFill="1" applyBorder="1" applyAlignment="1"/>
    <xf numFmtId="0" fontId="1" fillId="0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0" borderId="0" xfId="0" applyFont="1" applyFill="1" applyBorder="1"/>
    <xf numFmtId="0" fontId="1" fillId="0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0" fillId="3" borderId="0" xfId="0" applyFill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" fillId="2" borderId="0" xfId="0" applyFont="1" applyFill="1"/>
    <xf numFmtId="0" fontId="1" fillId="2" borderId="0" xfId="0" applyFont="1" applyFill="1" applyBorder="1"/>
    <xf numFmtId="0" fontId="2" fillId="0" borderId="0" xfId="0" applyFont="1" applyFill="1" applyAlignment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left"/>
    </xf>
    <xf numFmtId="4" fontId="0" fillId="0" borderId="0" xfId="0" applyNumberFormat="1" applyBorder="1" applyAlignment="1">
      <alignment horizontal="left"/>
    </xf>
    <xf numFmtId="4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44" fontId="2" fillId="0" borderId="0" xfId="1" applyFont="1"/>
    <xf numFmtId="165" fontId="2" fillId="0" borderId="0" xfId="0" applyNumberFormat="1" applyFont="1"/>
    <xf numFmtId="164" fontId="3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5"/>
  <sheetViews>
    <sheetView tabSelected="1" zoomScaleNormal="10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N15" sqref="N15"/>
    </sheetView>
  </sheetViews>
  <sheetFormatPr defaultRowHeight="12.75" x14ac:dyDescent="0.2"/>
  <cols>
    <col min="1" max="1" width="10.7109375" style="1" customWidth="1"/>
    <col min="2" max="2" width="40.7109375" customWidth="1"/>
    <col min="3" max="3" width="25.5703125" hidden="1" customWidth="1"/>
    <col min="4" max="4" width="24.140625" hidden="1" customWidth="1"/>
    <col min="5" max="6" width="14.140625" bestFit="1" customWidth="1"/>
    <col min="7" max="7" width="12.7109375" style="7" bestFit="1" customWidth="1"/>
    <col min="8" max="8" width="11.140625" style="7" bestFit="1" customWidth="1"/>
    <col min="9" max="9" width="12.7109375" style="7" bestFit="1" customWidth="1"/>
  </cols>
  <sheetData>
    <row r="1" spans="1:9" x14ac:dyDescent="0.2">
      <c r="E1" s="3"/>
      <c r="F1" s="6" t="s">
        <v>0</v>
      </c>
    </row>
    <row r="2" spans="1:9" x14ac:dyDescent="0.2">
      <c r="A2" s="2" t="s">
        <v>1</v>
      </c>
      <c r="E2" s="5" t="s">
        <v>2</v>
      </c>
      <c r="F2" s="8" t="s">
        <v>2</v>
      </c>
      <c r="G2" s="9" t="s">
        <v>3</v>
      </c>
      <c r="H2" s="9" t="s">
        <v>4</v>
      </c>
      <c r="I2" s="9" t="s">
        <v>5</v>
      </c>
    </row>
    <row r="3" spans="1:9" ht="13.5" thickBot="1" x14ac:dyDescent="0.25">
      <c r="A3" s="10" t="s">
        <v>6</v>
      </c>
      <c r="B3" s="10" t="s">
        <v>7</v>
      </c>
      <c r="C3" s="10" t="s">
        <v>8</v>
      </c>
      <c r="D3" s="10" t="s">
        <v>9</v>
      </c>
      <c r="E3" s="11" t="s">
        <v>10</v>
      </c>
      <c r="F3" s="12" t="s">
        <v>10</v>
      </c>
      <c r="G3" s="9" t="s">
        <v>11</v>
      </c>
      <c r="H3" s="13" t="s">
        <v>12</v>
      </c>
      <c r="I3" s="9" t="s">
        <v>13</v>
      </c>
    </row>
    <row r="4" spans="1:9" x14ac:dyDescent="0.2">
      <c r="B4" t="s">
        <v>14</v>
      </c>
      <c r="E4" s="4"/>
      <c r="F4" s="4"/>
    </row>
    <row r="5" spans="1:9" x14ac:dyDescent="0.2">
      <c r="A5" s="2" t="s">
        <v>15</v>
      </c>
      <c r="B5" s="14" t="s">
        <v>16</v>
      </c>
      <c r="C5" s="15"/>
      <c r="D5" s="14" t="s">
        <v>17</v>
      </c>
      <c r="E5" s="4">
        <v>254.95</v>
      </c>
      <c r="F5" s="4">
        <v>254.95</v>
      </c>
      <c r="G5" s="7">
        <v>1888.5</v>
      </c>
      <c r="I5" s="7">
        <f t="shared" ref="I5:I68" si="0">SUM(G5:H5)</f>
        <v>1888.5</v>
      </c>
    </row>
    <row r="6" spans="1:9" x14ac:dyDescent="0.2">
      <c r="A6" s="16" t="s">
        <v>18</v>
      </c>
      <c r="B6" s="17" t="s">
        <v>19</v>
      </c>
      <c r="C6" s="18"/>
      <c r="D6" s="17" t="s">
        <v>20</v>
      </c>
      <c r="E6" s="4">
        <v>25.35</v>
      </c>
      <c r="F6" s="4">
        <v>25.35</v>
      </c>
      <c r="G6" s="7">
        <v>187.8</v>
      </c>
      <c r="I6" s="7">
        <f t="shared" si="0"/>
        <v>187.8</v>
      </c>
    </row>
    <row r="7" spans="1:9" x14ac:dyDescent="0.2">
      <c r="A7" s="19" t="s">
        <v>15</v>
      </c>
      <c r="B7" s="20" t="s">
        <v>21</v>
      </c>
      <c r="C7" s="21" t="s">
        <v>22</v>
      </c>
      <c r="D7" s="20" t="s">
        <v>23</v>
      </c>
      <c r="E7" s="4">
        <v>0</v>
      </c>
      <c r="F7" s="4">
        <v>0</v>
      </c>
      <c r="G7" s="7">
        <v>0</v>
      </c>
      <c r="I7" s="7">
        <f t="shared" si="0"/>
        <v>0</v>
      </c>
    </row>
    <row r="8" spans="1:9" x14ac:dyDescent="0.2">
      <c r="A8" s="2" t="s">
        <v>15</v>
      </c>
      <c r="B8" s="14" t="s">
        <v>24</v>
      </c>
      <c r="C8" s="15"/>
      <c r="D8" s="14" t="s">
        <v>23</v>
      </c>
      <c r="E8" s="4">
        <v>0.1</v>
      </c>
      <c r="F8" s="4">
        <v>0.1</v>
      </c>
      <c r="G8" s="7">
        <v>0.75</v>
      </c>
      <c r="I8" s="7">
        <f t="shared" si="0"/>
        <v>0.75</v>
      </c>
    </row>
    <row r="9" spans="1:9" x14ac:dyDescent="0.2">
      <c r="A9" s="22" t="s">
        <v>15</v>
      </c>
      <c r="B9" s="23" t="s">
        <v>25</v>
      </c>
      <c r="C9" s="15"/>
      <c r="D9" s="14" t="s">
        <v>17</v>
      </c>
      <c r="E9" s="4"/>
      <c r="F9" s="4"/>
      <c r="I9" s="7">
        <f t="shared" si="0"/>
        <v>0</v>
      </c>
    </row>
    <row r="10" spans="1:9" x14ac:dyDescent="0.2">
      <c r="A10" s="24" t="s">
        <v>26</v>
      </c>
      <c r="B10" s="25" t="s">
        <v>27</v>
      </c>
      <c r="C10" s="26"/>
      <c r="D10" s="26" t="s">
        <v>28</v>
      </c>
      <c r="E10" s="4"/>
      <c r="F10" s="4"/>
      <c r="I10" s="7">
        <f t="shared" si="0"/>
        <v>0</v>
      </c>
    </row>
    <row r="11" spans="1:9" x14ac:dyDescent="0.2">
      <c r="A11" s="22" t="s">
        <v>15</v>
      </c>
      <c r="B11" s="23" t="s">
        <v>29</v>
      </c>
      <c r="C11" s="17" t="s">
        <v>30</v>
      </c>
      <c r="D11" s="14" t="s">
        <v>17</v>
      </c>
      <c r="E11" s="4"/>
      <c r="F11" s="4"/>
      <c r="I11" s="7">
        <f t="shared" si="0"/>
        <v>0</v>
      </c>
    </row>
    <row r="12" spans="1:9" x14ac:dyDescent="0.2">
      <c r="A12" s="27" t="s">
        <v>18</v>
      </c>
      <c r="B12" s="28" t="s">
        <v>31</v>
      </c>
      <c r="C12" s="17"/>
      <c r="D12" s="17" t="s">
        <v>32</v>
      </c>
      <c r="E12" s="4">
        <v>11.77</v>
      </c>
      <c r="F12" s="4">
        <v>11.77</v>
      </c>
      <c r="G12" s="7">
        <v>87.2</v>
      </c>
      <c r="I12" s="7">
        <f t="shared" si="0"/>
        <v>87.2</v>
      </c>
    </row>
    <row r="13" spans="1:9" x14ac:dyDescent="0.2">
      <c r="A13" s="29" t="s">
        <v>18</v>
      </c>
      <c r="B13" s="30" t="s">
        <v>33</v>
      </c>
      <c r="C13" s="17"/>
      <c r="D13" s="26" t="s">
        <v>34</v>
      </c>
      <c r="E13" s="4">
        <v>35.24</v>
      </c>
      <c r="F13" s="4">
        <v>35.24</v>
      </c>
      <c r="G13" s="7">
        <v>261</v>
      </c>
      <c r="I13" s="7">
        <f t="shared" si="0"/>
        <v>261</v>
      </c>
    </row>
    <row r="14" spans="1:9" x14ac:dyDescent="0.2">
      <c r="A14" s="31" t="s">
        <v>15</v>
      </c>
      <c r="B14" s="32" t="s">
        <v>35</v>
      </c>
      <c r="C14" s="17" t="s">
        <v>36</v>
      </c>
      <c r="D14" s="14" t="s">
        <v>37</v>
      </c>
      <c r="E14" s="4">
        <v>10.130000000000001</v>
      </c>
      <c r="F14" s="4">
        <v>10.130000000000001</v>
      </c>
      <c r="G14" s="7">
        <v>75</v>
      </c>
      <c r="I14" s="7">
        <f t="shared" si="0"/>
        <v>75</v>
      </c>
    </row>
    <row r="15" spans="1:9" x14ac:dyDescent="0.2">
      <c r="A15" s="31" t="s">
        <v>15</v>
      </c>
      <c r="B15" s="32" t="s">
        <v>38</v>
      </c>
      <c r="C15" s="17"/>
      <c r="D15" s="14" t="s">
        <v>39</v>
      </c>
      <c r="E15" s="4">
        <v>0</v>
      </c>
      <c r="F15" s="4">
        <v>0</v>
      </c>
      <c r="G15" s="7">
        <v>0</v>
      </c>
      <c r="I15" s="7">
        <f t="shared" si="0"/>
        <v>0</v>
      </c>
    </row>
    <row r="16" spans="1:9" x14ac:dyDescent="0.2">
      <c r="A16" s="2" t="s">
        <v>15</v>
      </c>
      <c r="B16" s="14" t="s">
        <v>40</v>
      </c>
      <c r="C16" s="15"/>
      <c r="D16" s="15" t="s">
        <v>41</v>
      </c>
      <c r="E16" s="4"/>
      <c r="F16" s="4"/>
      <c r="I16" s="7">
        <f t="shared" si="0"/>
        <v>0</v>
      </c>
    </row>
    <row r="17" spans="1:9" x14ac:dyDescent="0.2">
      <c r="A17" s="31" t="s">
        <v>15</v>
      </c>
      <c r="B17" s="32" t="s">
        <v>42</v>
      </c>
      <c r="C17" s="17"/>
      <c r="D17" s="14" t="s">
        <v>43</v>
      </c>
      <c r="E17" s="4"/>
      <c r="F17" s="4"/>
      <c r="I17" s="7">
        <f t="shared" si="0"/>
        <v>0</v>
      </c>
    </row>
    <row r="18" spans="1:9" x14ac:dyDescent="0.2">
      <c r="A18" s="31" t="s">
        <v>15</v>
      </c>
      <c r="B18" s="32" t="s">
        <v>44</v>
      </c>
      <c r="C18" s="14"/>
      <c r="D18" s="14" t="s">
        <v>45</v>
      </c>
      <c r="E18" s="4">
        <v>0.61</v>
      </c>
      <c r="F18" s="4">
        <v>0.61</v>
      </c>
      <c r="G18" s="7">
        <v>4.5</v>
      </c>
      <c r="I18" s="7">
        <f t="shared" si="0"/>
        <v>4.5</v>
      </c>
    </row>
    <row r="19" spans="1:9" x14ac:dyDescent="0.2">
      <c r="A19" s="2" t="s">
        <v>15</v>
      </c>
      <c r="B19" s="14" t="s">
        <v>46</v>
      </c>
      <c r="C19" s="14"/>
      <c r="D19" s="14" t="s">
        <v>47</v>
      </c>
      <c r="E19" s="4">
        <v>0</v>
      </c>
      <c r="F19" s="4">
        <v>0</v>
      </c>
      <c r="G19" s="7">
        <v>0</v>
      </c>
      <c r="I19" s="7">
        <f t="shared" si="0"/>
        <v>0</v>
      </c>
    </row>
    <row r="20" spans="1:9" x14ac:dyDescent="0.2">
      <c r="A20" s="2" t="s">
        <v>15</v>
      </c>
      <c r="B20" s="14" t="s">
        <v>48</v>
      </c>
      <c r="C20" s="14"/>
      <c r="D20" s="14" t="s">
        <v>17</v>
      </c>
      <c r="E20" s="4">
        <v>0</v>
      </c>
      <c r="F20" s="4">
        <v>0</v>
      </c>
      <c r="G20" s="7">
        <v>0</v>
      </c>
      <c r="I20" s="7">
        <f t="shared" si="0"/>
        <v>0</v>
      </c>
    </row>
    <row r="21" spans="1:9" x14ac:dyDescent="0.2">
      <c r="A21" s="16" t="s">
        <v>18</v>
      </c>
      <c r="B21" s="17" t="s">
        <v>49</v>
      </c>
      <c r="C21" s="17"/>
      <c r="D21" s="17" t="s">
        <v>50</v>
      </c>
      <c r="E21" s="4">
        <v>1.82</v>
      </c>
      <c r="F21" s="4">
        <v>1.82</v>
      </c>
      <c r="G21" s="7">
        <v>13.5</v>
      </c>
      <c r="I21" s="7">
        <f t="shared" si="0"/>
        <v>13.5</v>
      </c>
    </row>
    <row r="22" spans="1:9" x14ac:dyDescent="0.2">
      <c r="A22" s="2" t="s">
        <v>15</v>
      </c>
      <c r="B22" s="14" t="s">
        <v>51</v>
      </c>
      <c r="C22" s="14"/>
      <c r="D22" s="14" t="s">
        <v>52</v>
      </c>
      <c r="E22" s="4">
        <v>0</v>
      </c>
      <c r="F22" s="4">
        <v>0</v>
      </c>
      <c r="G22" s="7">
        <v>0</v>
      </c>
      <c r="I22" s="7">
        <f t="shared" si="0"/>
        <v>0</v>
      </c>
    </row>
    <row r="23" spans="1:9" x14ac:dyDescent="0.2">
      <c r="A23" s="2" t="s">
        <v>15</v>
      </c>
      <c r="B23" s="14" t="s">
        <v>53</v>
      </c>
      <c r="C23" s="14"/>
      <c r="D23" s="14" t="s">
        <v>17</v>
      </c>
      <c r="E23" s="4">
        <v>1.32</v>
      </c>
      <c r="F23" s="4">
        <v>1.32</v>
      </c>
      <c r="G23" s="7">
        <v>9.75</v>
      </c>
      <c r="I23" s="7">
        <f t="shared" si="0"/>
        <v>9.75</v>
      </c>
    </row>
    <row r="24" spans="1:9" x14ac:dyDescent="0.2">
      <c r="A24" s="33" t="s">
        <v>15</v>
      </c>
      <c r="B24" s="34" t="s">
        <v>54</v>
      </c>
      <c r="C24" s="35"/>
      <c r="D24" s="35" t="s">
        <v>17</v>
      </c>
      <c r="E24" s="4"/>
      <c r="F24" s="4"/>
      <c r="I24" s="7">
        <f t="shared" si="0"/>
        <v>0</v>
      </c>
    </row>
    <row r="25" spans="1:9" s="40" customFormat="1" x14ac:dyDescent="0.2">
      <c r="A25" s="36" t="s">
        <v>15</v>
      </c>
      <c r="B25" s="20" t="s">
        <v>55</v>
      </c>
      <c r="C25" s="37" t="s">
        <v>56</v>
      </c>
      <c r="D25" s="20" t="s">
        <v>17</v>
      </c>
      <c r="E25" s="38">
        <v>0.69</v>
      </c>
      <c r="F25" s="38">
        <v>0.69</v>
      </c>
      <c r="G25" s="39">
        <v>4.5</v>
      </c>
      <c r="H25" s="39">
        <v>0.38</v>
      </c>
      <c r="I25" s="7">
        <f t="shared" si="0"/>
        <v>4.88</v>
      </c>
    </row>
    <row r="26" spans="1:9" x14ac:dyDescent="0.2">
      <c r="A26" s="2" t="s">
        <v>15</v>
      </c>
      <c r="B26" s="14" t="s">
        <v>57</v>
      </c>
      <c r="C26" s="17" t="s">
        <v>58</v>
      </c>
      <c r="D26" s="14" t="s">
        <v>37</v>
      </c>
      <c r="E26" s="4">
        <v>0</v>
      </c>
      <c r="F26" s="4">
        <v>0</v>
      </c>
      <c r="G26" s="7">
        <v>0</v>
      </c>
      <c r="I26" s="7">
        <f t="shared" si="0"/>
        <v>0</v>
      </c>
    </row>
    <row r="27" spans="1:9" x14ac:dyDescent="0.2">
      <c r="A27" s="16" t="s">
        <v>18</v>
      </c>
      <c r="B27" s="17" t="s">
        <v>59</v>
      </c>
      <c r="C27" s="17"/>
      <c r="D27" s="17" t="s">
        <v>60</v>
      </c>
      <c r="E27" s="4">
        <v>134.54</v>
      </c>
      <c r="F27" s="4">
        <v>134.53</v>
      </c>
      <c r="G27" s="7">
        <v>996.52800000000002</v>
      </c>
      <c r="I27" s="7">
        <f t="shared" si="0"/>
        <v>996.52800000000002</v>
      </c>
    </row>
    <row r="28" spans="1:9" x14ac:dyDescent="0.2">
      <c r="A28" s="2" t="s">
        <v>15</v>
      </c>
      <c r="B28" s="14" t="s">
        <v>61</v>
      </c>
      <c r="C28" s="14"/>
      <c r="D28" s="14" t="s">
        <v>60</v>
      </c>
      <c r="E28" s="4">
        <v>0</v>
      </c>
      <c r="F28" s="4">
        <v>0</v>
      </c>
      <c r="G28" s="7">
        <v>0</v>
      </c>
      <c r="I28" s="7">
        <f t="shared" si="0"/>
        <v>0</v>
      </c>
    </row>
    <row r="29" spans="1:9" x14ac:dyDescent="0.2">
      <c r="A29" s="42" t="s">
        <v>26</v>
      </c>
      <c r="B29" s="43" t="s">
        <v>62</v>
      </c>
      <c r="C29" s="26"/>
      <c r="D29" s="26" t="s">
        <v>63</v>
      </c>
      <c r="E29" s="4"/>
      <c r="F29" s="4"/>
      <c r="I29" s="7">
        <f t="shared" si="0"/>
        <v>0</v>
      </c>
    </row>
    <row r="30" spans="1:9" x14ac:dyDescent="0.2">
      <c r="A30" s="2" t="s">
        <v>15</v>
      </c>
      <c r="B30" s="14" t="s">
        <v>64</v>
      </c>
      <c r="C30" s="17" t="s">
        <v>65</v>
      </c>
      <c r="D30" s="14" t="s">
        <v>37</v>
      </c>
      <c r="E30" s="4">
        <v>27.03</v>
      </c>
      <c r="F30" s="4">
        <v>27.03</v>
      </c>
      <c r="G30" s="7">
        <v>200.25</v>
      </c>
      <c r="I30" s="7">
        <f t="shared" si="0"/>
        <v>200.25</v>
      </c>
    </row>
    <row r="31" spans="1:9" x14ac:dyDescent="0.2">
      <c r="A31" s="2" t="s">
        <v>15</v>
      </c>
      <c r="B31" s="14" t="s">
        <v>66</v>
      </c>
      <c r="C31" s="17" t="s">
        <v>67</v>
      </c>
      <c r="D31" s="14" t="s">
        <v>68</v>
      </c>
      <c r="E31" s="4">
        <v>0.2</v>
      </c>
      <c r="F31" s="4">
        <v>0.2</v>
      </c>
      <c r="G31" s="7">
        <v>1.5</v>
      </c>
      <c r="I31" s="7">
        <f t="shared" si="0"/>
        <v>1.5</v>
      </c>
    </row>
    <row r="32" spans="1:9" x14ac:dyDescent="0.2">
      <c r="A32" s="2" t="s">
        <v>15</v>
      </c>
      <c r="B32" s="32" t="s">
        <v>69</v>
      </c>
      <c r="C32" s="14"/>
      <c r="D32" s="14" t="s">
        <v>70</v>
      </c>
      <c r="E32" s="4">
        <v>4.25</v>
      </c>
      <c r="F32" s="4">
        <v>4.25</v>
      </c>
      <c r="G32" s="7">
        <v>31.5</v>
      </c>
      <c r="I32" s="7">
        <f t="shared" si="0"/>
        <v>31.5</v>
      </c>
    </row>
    <row r="33" spans="1:9" x14ac:dyDescent="0.2">
      <c r="A33" s="2" t="s">
        <v>15</v>
      </c>
      <c r="B33" s="14" t="s">
        <v>71</v>
      </c>
      <c r="C33" s="14"/>
      <c r="D33" s="14" t="s">
        <v>41</v>
      </c>
      <c r="E33" s="4">
        <v>23.32</v>
      </c>
      <c r="F33" s="4">
        <v>23.32</v>
      </c>
      <c r="G33" s="7">
        <v>172.75</v>
      </c>
      <c r="I33" s="7">
        <f t="shared" si="0"/>
        <v>172.75</v>
      </c>
    </row>
    <row r="34" spans="1:9" x14ac:dyDescent="0.2">
      <c r="A34" s="2" t="s">
        <v>15</v>
      </c>
      <c r="B34" s="14" t="s">
        <v>72</v>
      </c>
      <c r="C34" s="14"/>
      <c r="D34" s="14" t="s">
        <v>73</v>
      </c>
      <c r="E34" s="4">
        <v>0</v>
      </c>
      <c r="F34" s="4">
        <v>0</v>
      </c>
      <c r="G34" s="7">
        <v>0</v>
      </c>
      <c r="I34" s="7">
        <f t="shared" si="0"/>
        <v>0</v>
      </c>
    </row>
    <row r="35" spans="1:9" x14ac:dyDescent="0.2">
      <c r="A35" s="45" t="s">
        <v>26</v>
      </c>
      <c r="B35" s="26" t="s">
        <v>74</v>
      </c>
      <c r="C35" s="26"/>
      <c r="D35" s="26" t="s">
        <v>75</v>
      </c>
      <c r="E35" s="4">
        <v>23644.5</v>
      </c>
      <c r="F35" s="4">
        <v>23653.65</v>
      </c>
      <c r="G35" s="7">
        <v>173299.41099999999</v>
      </c>
      <c r="H35" s="7">
        <v>1291.1300000000001</v>
      </c>
      <c r="I35" s="7">
        <f t="shared" si="0"/>
        <v>174590.541</v>
      </c>
    </row>
    <row r="36" spans="1:9" x14ac:dyDescent="0.2">
      <c r="A36" s="2" t="s">
        <v>15</v>
      </c>
      <c r="B36" s="14" t="s">
        <v>76</v>
      </c>
      <c r="C36" s="14"/>
      <c r="D36" s="14" t="s">
        <v>77</v>
      </c>
      <c r="E36" s="4">
        <v>1.01</v>
      </c>
      <c r="F36" s="4">
        <v>1.01</v>
      </c>
      <c r="G36" s="7">
        <v>7.5</v>
      </c>
      <c r="I36" s="7">
        <f t="shared" si="0"/>
        <v>7.5</v>
      </c>
    </row>
    <row r="37" spans="1:9" x14ac:dyDescent="0.2">
      <c r="A37" s="1" t="s">
        <v>26</v>
      </c>
      <c r="B37" s="26" t="s">
        <v>78</v>
      </c>
      <c r="D37" s="14" t="s">
        <v>79</v>
      </c>
      <c r="E37" s="4">
        <v>3492.78</v>
      </c>
      <c r="F37" s="4">
        <v>3492.21</v>
      </c>
      <c r="G37" s="7">
        <v>25450.06</v>
      </c>
      <c r="H37" s="7">
        <v>282.24459999999999</v>
      </c>
      <c r="I37" s="7">
        <f t="shared" si="0"/>
        <v>25732.304600000003</v>
      </c>
    </row>
    <row r="38" spans="1:9" x14ac:dyDescent="0.2">
      <c r="A38" s="45" t="s">
        <v>26</v>
      </c>
      <c r="B38" s="26" t="s">
        <v>80</v>
      </c>
      <c r="C38" s="26"/>
      <c r="D38" s="26" t="s">
        <v>81</v>
      </c>
      <c r="E38" s="4">
        <v>4529.3900000000003</v>
      </c>
      <c r="F38" s="4">
        <v>4528.8999999999996</v>
      </c>
      <c r="G38" s="7">
        <v>33330.76</v>
      </c>
      <c r="H38" s="7">
        <v>146.24860000000001</v>
      </c>
      <c r="I38" s="7">
        <f t="shared" si="0"/>
        <v>33477.008600000001</v>
      </c>
    </row>
    <row r="39" spans="1:9" x14ac:dyDescent="0.2">
      <c r="A39" s="45" t="s">
        <v>26</v>
      </c>
      <c r="B39" s="26" t="s">
        <v>82</v>
      </c>
      <c r="C39" s="26"/>
      <c r="D39" s="26" t="s">
        <v>63</v>
      </c>
      <c r="E39" s="4">
        <v>31910.18</v>
      </c>
      <c r="F39" s="4">
        <v>31899.21</v>
      </c>
      <c r="G39" s="7">
        <v>229064.05499999999</v>
      </c>
      <c r="H39" s="7">
        <v>4882.8101999999999</v>
      </c>
      <c r="I39" s="7">
        <f t="shared" si="0"/>
        <v>233946.8652</v>
      </c>
    </row>
    <row r="40" spans="1:9" x14ac:dyDescent="0.2">
      <c r="A40" s="45" t="s">
        <v>26</v>
      </c>
      <c r="B40" s="26" t="s">
        <v>83</v>
      </c>
      <c r="C40" s="26"/>
      <c r="D40" s="26" t="s">
        <v>84</v>
      </c>
      <c r="E40" s="4">
        <v>8456.31</v>
      </c>
      <c r="F40" s="4">
        <v>8379.8700000000008</v>
      </c>
      <c r="G40" s="7">
        <v>61358.872000000003</v>
      </c>
      <c r="H40" s="7">
        <v>482.1</v>
      </c>
      <c r="I40" s="7">
        <f t="shared" si="0"/>
        <v>61840.972000000002</v>
      </c>
    </row>
    <row r="41" spans="1:9" x14ac:dyDescent="0.2">
      <c r="A41" s="2" t="s">
        <v>15</v>
      </c>
      <c r="B41" s="14" t="s">
        <v>85</v>
      </c>
      <c r="C41" s="14"/>
      <c r="D41" s="14" t="s">
        <v>86</v>
      </c>
      <c r="E41" s="4">
        <v>40.15</v>
      </c>
      <c r="F41" s="4">
        <v>40.15</v>
      </c>
      <c r="G41" s="7">
        <v>297.38</v>
      </c>
      <c r="I41" s="7">
        <f t="shared" si="0"/>
        <v>297.38</v>
      </c>
    </row>
    <row r="42" spans="1:9" x14ac:dyDescent="0.2">
      <c r="A42" s="31" t="s">
        <v>15</v>
      </c>
      <c r="B42" s="32" t="s">
        <v>87</v>
      </c>
      <c r="C42" s="32"/>
      <c r="D42" s="32" t="s">
        <v>88</v>
      </c>
      <c r="E42" s="4">
        <v>2.87</v>
      </c>
      <c r="F42" s="4">
        <v>0.41</v>
      </c>
      <c r="G42" s="7">
        <v>3</v>
      </c>
      <c r="I42" s="7">
        <f t="shared" si="0"/>
        <v>3</v>
      </c>
    </row>
    <row r="43" spans="1:9" x14ac:dyDescent="0.2">
      <c r="A43" s="31" t="s">
        <v>15</v>
      </c>
      <c r="B43" s="32" t="s">
        <v>89</v>
      </c>
      <c r="C43" s="32"/>
      <c r="D43" s="32" t="s">
        <v>17</v>
      </c>
      <c r="E43" s="4">
        <v>10.73</v>
      </c>
      <c r="F43" s="4">
        <v>10.73</v>
      </c>
      <c r="G43" s="7">
        <v>79.5</v>
      </c>
      <c r="I43" s="7">
        <f t="shared" si="0"/>
        <v>79.5</v>
      </c>
    </row>
    <row r="44" spans="1:9" x14ac:dyDescent="0.2">
      <c r="A44" s="31" t="s">
        <v>15</v>
      </c>
      <c r="B44" s="32" t="s">
        <v>90</v>
      </c>
      <c r="C44" s="32"/>
      <c r="D44" s="32" t="s">
        <v>91</v>
      </c>
      <c r="E44" s="4">
        <v>0.3</v>
      </c>
      <c r="F44" s="4">
        <v>0.3</v>
      </c>
      <c r="G44" s="7">
        <v>2.25</v>
      </c>
      <c r="I44" s="7">
        <f t="shared" si="0"/>
        <v>2.25</v>
      </c>
    </row>
    <row r="45" spans="1:9" x14ac:dyDescent="0.2">
      <c r="A45" s="31" t="s">
        <v>15</v>
      </c>
      <c r="B45" s="32" t="s">
        <v>92</v>
      </c>
      <c r="C45" s="32"/>
      <c r="D45" s="32" t="s">
        <v>47</v>
      </c>
      <c r="E45" s="4">
        <v>0.2</v>
      </c>
      <c r="F45" s="4">
        <v>0.2</v>
      </c>
      <c r="G45" s="7">
        <v>1.5</v>
      </c>
      <c r="I45" s="7">
        <f t="shared" si="0"/>
        <v>1.5</v>
      </c>
    </row>
    <row r="46" spans="1:9" x14ac:dyDescent="0.2">
      <c r="A46" s="31" t="s">
        <v>15</v>
      </c>
      <c r="B46" s="32" t="s">
        <v>93</v>
      </c>
      <c r="C46" s="32"/>
      <c r="D46" s="32" t="s">
        <v>94</v>
      </c>
      <c r="E46" s="4">
        <v>0.21</v>
      </c>
      <c r="F46" s="4">
        <v>0.2</v>
      </c>
      <c r="G46" s="7">
        <v>1.5</v>
      </c>
      <c r="I46" s="7">
        <f t="shared" si="0"/>
        <v>1.5</v>
      </c>
    </row>
    <row r="47" spans="1:9" x14ac:dyDescent="0.2">
      <c r="A47" s="29" t="s">
        <v>18</v>
      </c>
      <c r="B47" s="30" t="s">
        <v>95</v>
      </c>
      <c r="C47" s="30"/>
      <c r="D47" s="30" t="s">
        <v>96</v>
      </c>
      <c r="E47" s="4">
        <v>0</v>
      </c>
      <c r="F47" s="4">
        <v>0</v>
      </c>
      <c r="G47" s="7">
        <v>0</v>
      </c>
      <c r="I47" s="7">
        <f t="shared" si="0"/>
        <v>0</v>
      </c>
    </row>
    <row r="48" spans="1:9" x14ac:dyDescent="0.2">
      <c r="A48" s="2" t="s">
        <v>15</v>
      </c>
      <c r="B48" s="14" t="s">
        <v>97</v>
      </c>
      <c r="C48" s="14"/>
      <c r="D48" s="14" t="s">
        <v>98</v>
      </c>
      <c r="E48" s="4">
        <v>10.94</v>
      </c>
      <c r="F48" s="4">
        <v>10.94</v>
      </c>
      <c r="G48" s="7">
        <v>81</v>
      </c>
      <c r="I48" s="7">
        <f t="shared" si="0"/>
        <v>81</v>
      </c>
    </row>
    <row r="49" spans="1:9" x14ac:dyDescent="0.2">
      <c r="A49" s="19" t="s">
        <v>15</v>
      </c>
      <c r="B49" s="35" t="s">
        <v>99</v>
      </c>
      <c r="C49" s="35"/>
      <c r="D49" s="35" t="s">
        <v>17</v>
      </c>
      <c r="E49" s="4">
        <v>0</v>
      </c>
      <c r="F49" s="4">
        <v>0</v>
      </c>
      <c r="G49" s="7">
        <v>0</v>
      </c>
      <c r="I49" s="7">
        <f t="shared" si="0"/>
        <v>0</v>
      </c>
    </row>
    <row r="50" spans="1:9" x14ac:dyDescent="0.2">
      <c r="A50" s="19" t="s">
        <v>15</v>
      </c>
      <c r="B50" s="35" t="s">
        <v>100</v>
      </c>
      <c r="C50" s="35"/>
      <c r="D50" s="35" t="s">
        <v>101</v>
      </c>
      <c r="E50" s="4">
        <v>16.600000000000001</v>
      </c>
      <c r="F50" s="4">
        <v>3.24</v>
      </c>
      <c r="G50" s="7">
        <v>24</v>
      </c>
      <c r="I50" s="7">
        <f t="shared" si="0"/>
        <v>24</v>
      </c>
    </row>
    <row r="51" spans="1:9" x14ac:dyDescent="0.2">
      <c r="A51" s="47" t="s">
        <v>26</v>
      </c>
      <c r="B51" s="48" t="s">
        <v>102</v>
      </c>
      <c r="C51" s="49"/>
      <c r="D51" s="49" t="s">
        <v>103</v>
      </c>
      <c r="E51" s="4"/>
      <c r="F51" s="4"/>
      <c r="I51" s="7">
        <f t="shared" si="0"/>
        <v>0</v>
      </c>
    </row>
    <row r="52" spans="1:9" x14ac:dyDescent="0.2">
      <c r="A52" s="44" t="s">
        <v>26</v>
      </c>
      <c r="B52" s="49" t="s">
        <v>104</v>
      </c>
      <c r="C52" s="49"/>
      <c r="D52" s="49" t="s">
        <v>63</v>
      </c>
      <c r="E52" s="4">
        <v>0</v>
      </c>
      <c r="F52" s="4">
        <v>0</v>
      </c>
      <c r="G52" s="7">
        <v>0</v>
      </c>
      <c r="I52" s="7">
        <f t="shared" si="0"/>
        <v>0</v>
      </c>
    </row>
    <row r="53" spans="1:9" x14ac:dyDescent="0.2">
      <c r="A53" s="19" t="s">
        <v>15</v>
      </c>
      <c r="B53" s="35" t="s">
        <v>105</v>
      </c>
      <c r="C53" s="35"/>
      <c r="D53" s="35" t="s">
        <v>23</v>
      </c>
      <c r="E53" s="4">
        <v>0</v>
      </c>
      <c r="F53" s="4">
        <v>0</v>
      </c>
      <c r="G53" s="7">
        <v>0</v>
      </c>
      <c r="I53" s="7">
        <f t="shared" si="0"/>
        <v>0</v>
      </c>
    </row>
    <row r="54" spans="1:9" x14ac:dyDescent="0.2">
      <c r="A54" s="19" t="s">
        <v>15</v>
      </c>
      <c r="B54" s="35" t="s">
        <v>106</v>
      </c>
      <c r="C54" s="35"/>
      <c r="D54" s="35" t="s">
        <v>107</v>
      </c>
      <c r="E54" s="4">
        <v>0</v>
      </c>
      <c r="F54" s="4">
        <v>0</v>
      </c>
      <c r="G54" s="7">
        <v>0</v>
      </c>
      <c r="I54" s="7">
        <f t="shared" si="0"/>
        <v>0</v>
      </c>
    </row>
    <row r="55" spans="1:9" x14ac:dyDescent="0.2">
      <c r="A55" s="36" t="s">
        <v>15</v>
      </c>
      <c r="B55" s="20" t="s">
        <v>108</v>
      </c>
      <c r="C55" s="35"/>
      <c r="D55" s="35" t="s">
        <v>23</v>
      </c>
      <c r="E55" s="4">
        <v>1.72</v>
      </c>
      <c r="F55" s="4">
        <v>1.72</v>
      </c>
      <c r="G55" s="7">
        <v>12.75</v>
      </c>
      <c r="I55" s="7">
        <f t="shared" si="0"/>
        <v>12.75</v>
      </c>
    </row>
    <row r="56" spans="1:9" x14ac:dyDescent="0.2">
      <c r="A56" s="50" t="s">
        <v>26</v>
      </c>
      <c r="B56" s="37" t="s">
        <v>109</v>
      </c>
      <c r="C56" s="49"/>
      <c r="D56" s="49" t="s">
        <v>110</v>
      </c>
      <c r="E56" s="4">
        <v>9111.43</v>
      </c>
      <c r="F56" s="51">
        <v>9111.43</v>
      </c>
      <c r="G56" s="7">
        <v>65846.55</v>
      </c>
      <c r="H56" s="7">
        <v>1110.73</v>
      </c>
      <c r="I56" s="7">
        <f t="shared" si="0"/>
        <v>66957.279999999999</v>
      </c>
    </row>
    <row r="57" spans="1:9" x14ac:dyDescent="0.2">
      <c r="A57" s="50" t="s">
        <v>26</v>
      </c>
      <c r="B57" s="37" t="s">
        <v>111</v>
      </c>
      <c r="C57" s="49"/>
      <c r="D57" s="49" t="s">
        <v>112</v>
      </c>
      <c r="E57" s="4">
        <v>0</v>
      </c>
      <c r="F57" s="4">
        <v>0</v>
      </c>
      <c r="G57" s="7">
        <v>0</v>
      </c>
      <c r="I57" s="7">
        <f t="shared" si="0"/>
        <v>0</v>
      </c>
    </row>
    <row r="58" spans="1:9" x14ac:dyDescent="0.2">
      <c r="A58" s="50" t="s">
        <v>26</v>
      </c>
      <c r="B58" s="37" t="s">
        <v>113</v>
      </c>
      <c r="C58" s="49"/>
      <c r="D58" s="49" t="s">
        <v>114</v>
      </c>
      <c r="E58" s="4"/>
      <c r="F58" s="4"/>
      <c r="I58" s="7">
        <f t="shared" si="0"/>
        <v>0</v>
      </c>
    </row>
    <row r="59" spans="1:9" x14ac:dyDescent="0.2">
      <c r="A59" s="36" t="s">
        <v>15</v>
      </c>
      <c r="B59" s="20" t="s">
        <v>115</v>
      </c>
      <c r="C59" s="52"/>
      <c r="D59" s="35" t="s">
        <v>17</v>
      </c>
      <c r="E59" s="4">
        <v>1.22</v>
      </c>
      <c r="F59" s="4">
        <v>1.22</v>
      </c>
      <c r="G59" s="7">
        <v>9</v>
      </c>
      <c r="I59" s="7">
        <f t="shared" si="0"/>
        <v>9</v>
      </c>
    </row>
    <row r="60" spans="1:9" x14ac:dyDescent="0.2">
      <c r="A60" s="36" t="s">
        <v>15</v>
      </c>
      <c r="B60" s="20" t="s">
        <v>116</v>
      </c>
      <c r="C60" s="21"/>
      <c r="D60" s="20" t="s">
        <v>23</v>
      </c>
      <c r="E60" s="4">
        <v>1.42</v>
      </c>
      <c r="F60" s="4">
        <v>1.42</v>
      </c>
      <c r="G60" s="7">
        <v>10.5</v>
      </c>
      <c r="I60" s="7">
        <f t="shared" si="0"/>
        <v>10.5</v>
      </c>
    </row>
    <row r="61" spans="1:9" x14ac:dyDescent="0.2">
      <c r="A61" s="36" t="s">
        <v>15</v>
      </c>
      <c r="B61" s="20" t="s">
        <v>117</v>
      </c>
      <c r="C61" s="21"/>
      <c r="D61" s="20" t="s">
        <v>17</v>
      </c>
      <c r="E61" s="4">
        <v>0</v>
      </c>
      <c r="F61" s="4">
        <v>0</v>
      </c>
      <c r="G61" s="7">
        <v>0</v>
      </c>
      <c r="I61" s="7">
        <f t="shared" si="0"/>
        <v>0</v>
      </c>
    </row>
    <row r="62" spans="1:9" x14ac:dyDescent="0.2">
      <c r="A62" s="36" t="s">
        <v>15</v>
      </c>
      <c r="B62" s="20" t="s">
        <v>118</v>
      </c>
      <c r="C62" s="21"/>
      <c r="D62" s="20" t="s">
        <v>37</v>
      </c>
      <c r="E62" s="4">
        <v>0</v>
      </c>
      <c r="F62" s="4">
        <v>0</v>
      </c>
      <c r="G62" s="7">
        <v>0</v>
      </c>
      <c r="I62" s="7">
        <f t="shared" si="0"/>
        <v>0</v>
      </c>
    </row>
    <row r="63" spans="1:9" x14ac:dyDescent="0.2">
      <c r="A63" s="36" t="s">
        <v>15</v>
      </c>
      <c r="B63" s="20" t="s">
        <v>119</v>
      </c>
      <c r="C63" s="37" t="s">
        <v>120</v>
      </c>
      <c r="D63" s="20" t="s">
        <v>17</v>
      </c>
      <c r="E63" s="4"/>
      <c r="F63" s="4"/>
      <c r="I63" s="7">
        <f t="shared" si="0"/>
        <v>0</v>
      </c>
    </row>
    <row r="64" spans="1:9" x14ac:dyDescent="0.2">
      <c r="A64" s="53" t="s">
        <v>18</v>
      </c>
      <c r="B64" s="21" t="s">
        <v>121</v>
      </c>
      <c r="C64" s="21"/>
      <c r="D64" s="21" t="s">
        <v>122</v>
      </c>
      <c r="E64" s="4">
        <v>110.97</v>
      </c>
      <c r="F64" s="4">
        <v>110.97</v>
      </c>
      <c r="G64" s="7">
        <v>822.03</v>
      </c>
      <c r="I64" s="7">
        <f t="shared" si="0"/>
        <v>822.03</v>
      </c>
    </row>
    <row r="65" spans="1:9" x14ac:dyDescent="0.2">
      <c r="A65" s="19" t="s">
        <v>15</v>
      </c>
      <c r="B65" s="35" t="s">
        <v>123</v>
      </c>
      <c r="C65" s="35"/>
      <c r="D65" s="35" t="s">
        <v>88</v>
      </c>
      <c r="E65" s="4">
        <v>1.42</v>
      </c>
      <c r="F65" s="4">
        <v>1.42</v>
      </c>
      <c r="G65" s="7">
        <v>10.5</v>
      </c>
      <c r="I65" s="7">
        <f t="shared" si="0"/>
        <v>10.5</v>
      </c>
    </row>
    <row r="66" spans="1:9" x14ac:dyDescent="0.2">
      <c r="A66" s="41" t="s">
        <v>18</v>
      </c>
      <c r="B66" s="52" t="s">
        <v>124</v>
      </c>
      <c r="C66" s="52"/>
      <c r="D66" s="52" t="s">
        <v>125</v>
      </c>
      <c r="E66" s="4">
        <v>0</v>
      </c>
      <c r="F66" s="4">
        <v>0</v>
      </c>
      <c r="G66" s="7">
        <v>0</v>
      </c>
      <c r="I66" s="7">
        <f t="shared" si="0"/>
        <v>0</v>
      </c>
    </row>
    <row r="67" spans="1:9" x14ac:dyDescent="0.2">
      <c r="A67" s="44" t="s">
        <v>26</v>
      </c>
      <c r="B67" s="49" t="s">
        <v>126</v>
      </c>
      <c r="C67" s="52"/>
      <c r="D67" s="49" t="s">
        <v>127</v>
      </c>
      <c r="E67" s="4">
        <v>5490.43</v>
      </c>
      <c r="F67" s="4">
        <v>5503.3</v>
      </c>
      <c r="G67" s="7">
        <v>39200.021999999997</v>
      </c>
      <c r="H67" s="7">
        <v>1056.5</v>
      </c>
      <c r="I67" s="7">
        <f t="shared" si="0"/>
        <v>40256.521999999997</v>
      </c>
    </row>
    <row r="68" spans="1:9" x14ac:dyDescent="0.2">
      <c r="A68" s="31" t="s">
        <v>15</v>
      </c>
      <c r="B68" s="32" t="s">
        <v>128</v>
      </c>
      <c r="C68" s="14"/>
      <c r="D68" s="14" t="s">
        <v>129</v>
      </c>
      <c r="E68" s="4">
        <v>0.61</v>
      </c>
      <c r="F68" s="4">
        <v>0.61</v>
      </c>
      <c r="G68" s="7">
        <v>4.5</v>
      </c>
      <c r="I68" s="7">
        <f t="shared" si="0"/>
        <v>4.5</v>
      </c>
    </row>
    <row r="69" spans="1:9" x14ac:dyDescent="0.2">
      <c r="A69" s="1" t="s">
        <v>18</v>
      </c>
      <c r="B69" s="54" t="s">
        <v>130</v>
      </c>
      <c r="C69" s="54"/>
      <c r="D69" s="54" t="s">
        <v>131</v>
      </c>
      <c r="E69" s="4">
        <v>7.92</v>
      </c>
      <c r="F69" s="4">
        <v>7.92</v>
      </c>
      <c r="G69" s="7">
        <v>58.673879999999997</v>
      </c>
      <c r="I69" s="7">
        <f t="shared" ref="I69:I132" si="1">SUM(G69:H69)</f>
        <v>58.673879999999997</v>
      </c>
    </row>
    <row r="70" spans="1:9" x14ac:dyDescent="0.2">
      <c r="A70" s="16" t="s">
        <v>18</v>
      </c>
      <c r="B70" s="17" t="s">
        <v>132</v>
      </c>
      <c r="C70" s="54"/>
      <c r="D70" s="17" t="s">
        <v>96</v>
      </c>
      <c r="E70" s="4">
        <v>23.76</v>
      </c>
      <c r="F70" s="4">
        <v>23.76</v>
      </c>
      <c r="G70" s="7">
        <v>176.02</v>
      </c>
      <c r="I70" s="7">
        <f t="shared" si="1"/>
        <v>176.02</v>
      </c>
    </row>
    <row r="71" spans="1:9" x14ac:dyDescent="0.2">
      <c r="A71" s="2" t="s">
        <v>15</v>
      </c>
      <c r="B71" s="14" t="s">
        <v>133</v>
      </c>
      <c r="C71" s="17" t="s">
        <v>134</v>
      </c>
      <c r="D71" s="14" t="s">
        <v>101</v>
      </c>
      <c r="E71" s="4">
        <v>0</v>
      </c>
      <c r="F71" s="4">
        <v>0</v>
      </c>
      <c r="G71" s="7">
        <v>0</v>
      </c>
      <c r="I71" s="7">
        <f t="shared" si="1"/>
        <v>0</v>
      </c>
    </row>
    <row r="72" spans="1:9" x14ac:dyDescent="0.2">
      <c r="A72" s="2" t="s">
        <v>15</v>
      </c>
      <c r="B72" s="14" t="s">
        <v>135</v>
      </c>
      <c r="C72" s="14"/>
      <c r="D72" s="14" t="s">
        <v>136</v>
      </c>
      <c r="E72" s="4">
        <v>1.42</v>
      </c>
      <c r="F72" s="4">
        <v>1.42</v>
      </c>
      <c r="G72" s="7">
        <v>10.5</v>
      </c>
      <c r="I72" s="7">
        <f t="shared" si="1"/>
        <v>10.5</v>
      </c>
    </row>
    <row r="73" spans="1:9" x14ac:dyDescent="0.2">
      <c r="A73" s="2" t="s">
        <v>15</v>
      </c>
      <c r="B73" s="14" t="s">
        <v>137</v>
      </c>
      <c r="C73" s="14"/>
      <c r="D73" s="14" t="s">
        <v>37</v>
      </c>
      <c r="E73" s="4">
        <v>0</v>
      </c>
      <c r="F73" s="4">
        <v>0</v>
      </c>
      <c r="G73" s="7">
        <v>0</v>
      </c>
      <c r="I73" s="7">
        <f t="shared" si="1"/>
        <v>0</v>
      </c>
    </row>
    <row r="74" spans="1:9" x14ac:dyDescent="0.2">
      <c r="A74" s="2" t="s">
        <v>15</v>
      </c>
      <c r="B74" s="14" t="s">
        <v>138</v>
      </c>
      <c r="C74" s="14"/>
      <c r="D74" s="14" t="s">
        <v>139</v>
      </c>
      <c r="E74" s="4">
        <v>0</v>
      </c>
      <c r="F74" s="4">
        <v>0</v>
      </c>
      <c r="G74" s="7">
        <v>0</v>
      </c>
      <c r="I74" s="7">
        <f t="shared" si="1"/>
        <v>0</v>
      </c>
    </row>
    <row r="75" spans="1:9" x14ac:dyDescent="0.2">
      <c r="A75" s="2" t="s">
        <v>15</v>
      </c>
      <c r="B75" s="14" t="s">
        <v>140</v>
      </c>
      <c r="C75" s="14"/>
      <c r="D75" s="14" t="s">
        <v>141</v>
      </c>
      <c r="E75" s="4">
        <v>2.73</v>
      </c>
      <c r="F75" s="4">
        <v>2.73</v>
      </c>
      <c r="G75" s="7">
        <v>20.25</v>
      </c>
      <c r="I75" s="7">
        <f t="shared" si="1"/>
        <v>20.25</v>
      </c>
    </row>
    <row r="76" spans="1:9" x14ac:dyDescent="0.2">
      <c r="A76" s="16" t="s">
        <v>18</v>
      </c>
      <c r="B76" s="17" t="s">
        <v>142</v>
      </c>
      <c r="C76" s="17"/>
      <c r="D76" s="17" t="s">
        <v>63</v>
      </c>
      <c r="E76" s="4">
        <v>26.26</v>
      </c>
      <c r="F76" s="4">
        <v>26.26</v>
      </c>
      <c r="G76" s="7">
        <v>178.19</v>
      </c>
      <c r="H76" s="7">
        <v>11.01</v>
      </c>
      <c r="I76" s="7">
        <f t="shared" si="1"/>
        <v>189.2</v>
      </c>
    </row>
    <row r="77" spans="1:9" x14ac:dyDescent="0.2">
      <c r="A77" s="1" t="s">
        <v>18</v>
      </c>
      <c r="B77" s="54" t="s">
        <v>143</v>
      </c>
      <c r="C77" s="54" t="s">
        <v>144</v>
      </c>
      <c r="D77" s="54" t="s">
        <v>145</v>
      </c>
      <c r="E77" s="4">
        <f>1075.2-2.84</f>
        <v>1072.3600000000001</v>
      </c>
      <c r="F77" s="4">
        <f>1075.19-2.84</f>
        <v>1072.3500000000001</v>
      </c>
      <c r="G77" s="7">
        <f>7964.4-21</f>
        <v>7943.4</v>
      </c>
      <c r="I77" s="7">
        <f t="shared" si="1"/>
        <v>7943.4</v>
      </c>
    </row>
    <row r="78" spans="1:9" x14ac:dyDescent="0.2">
      <c r="A78" s="2" t="s">
        <v>15</v>
      </c>
      <c r="B78" s="14" t="s">
        <v>146</v>
      </c>
      <c r="C78" s="17" t="s">
        <v>144</v>
      </c>
      <c r="D78" s="14" t="s">
        <v>145</v>
      </c>
      <c r="E78" s="4">
        <v>2.84</v>
      </c>
      <c r="F78" s="4">
        <v>2.84</v>
      </c>
      <c r="G78" s="7">
        <v>21</v>
      </c>
      <c r="I78" s="7">
        <f t="shared" si="1"/>
        <v>21</v>
      </c>
    </row>
    <row r="79" spans="1:9" x14ac:dyDescent="0.2">
      <c r="A79" s="31" t="s">
        <v>15</v>
      </c>
      <c r="B79" s="32" t="s">
        <v>147</v>
      </c>
      <c r="C79" s="14"/>
      <c r="D79" s="14" t="s">
        <v>37</v>
      </c>
      <c r="E79" s="4">
        <v>5.03</v>
      </c>
      <c r="F79" s="4">
        <v>5.03</v>
      </c>
      <c r="G79" s="7">
        <v>37.25</v>
      </c>
      <c r="I79" s="7">
        <f t="shared" si="1"/>
        <v>37.25</v>
      </c>
    </row>
    <row r="80" spans="1:9" x14ac:dyDescent="0.2">
      <c r="A80" s="29" t="s">
        <v>18</v>
      </c>
      <c r="B80" s="30" t="s">
        <v>148</v>
      </c>
      <c r="C80" s="26"/>
      <c r="D80" s="26" t="s">
        <v>149</v>
      </c>
      <c r="E80" s="4">
        <v>69.84</v>
      </c>
      <c r="F80" s="4">
        <v>70.05</v>
      </c>
      <c r="G80" s="7">
        <v>518.89700000000005</v>
      </c>
      <c r="I80" s="7">
        <f t="shared" si="1"/>
        <v>518.89700000000005</v>
      </c>
    </row>
    <row r="81" spans="1:9" x14ac:dyDescent="0.2">
      <c r="A81" s="31" t="s">
        <v>15</v>
      </c>
      <c r="B81" s="32" t="s">
        <v>150</v>
      </c>
      <c r="C81" s="14"/>
      <c r="D81" s="14" t="s">
        <v>151</v>
      </c>
      <c r="E81" s="4">
        <v>8.5</v>
      </c>
      <c r="F81" s="4">
        <v>8.51</v>
      </c>
      <c r="G81" s="7">
        <v>63</v>
      </c>
      <c r="I81" s="7">
        <f t="shared" si="1"/>
        <v>63</v>
      </c>
    </row>
    <row r="82" spans="1:9" x14ac:dyDescent="0.2">
      <c r="A82" s="31" t="s">
        <v>15</v>
      </c>
      <c r="B82" s="32" t="s">
        <v>152</v>
      </c>
      <c r="C82" s="54"/>
      <c r="D82" s="54" t="s">
        <v>70</v>
      </c>
      <c r="E82" s="4">
        <v>0</v>
      </c>
      <c r="F82" s="4">
        <v>0</v>
      </c>
      <c r="G82" s="7">
        <v>0</v>
      </c>
      <c r="I82" s="7">
        <f t="shared" si="1"/>
        <v>0</v>
      </c>
    </row>
    <row r="83" spans="1:9" x14ac:dyDescent="0.2">
      <c r="A83" s="36" t="s">
        <v>15</v>
      </c>
      <c r="B83" s="20" t="s">
        <v>153</v>
      </c>
      <c r="C83" s="35"/>
      <c r="D83" s="35" t="s">
        <v>154</v>
      </c>
      <c r="E83" s="4">
        <v>10.38</v>
      </c>
      <c r="F83" s="4">
        <v>10.38</v>
      </c>
      <c r="G83" s="7">
        <v>75.38</v>
      </c>
      <c r="H83" s="7">
        <v>1</v>
      </c>
      <c r="I83" s="7">
        <f t="shared" si="1"/>
        <v>76.38</v>
      </c>
    </row>
    <row r="84" spans="1:9" x14ac:dyDescent="0.2">
      <c r="A84" s="36" t="s">
        <v>15</v>
      </c>
      <c r="B84" s="20" t="s">
        <v>155</v>
      </c>
      <c r="C84" s="35"/>
      <c r="D84" s="35" t="s">
        <v>156</v>
      </c>
      <c r="E84" s="4">
        <v>2.13</v>
      </c>
      <c r="F84" s="4">
        <v>2.13</v>
      </c>
      <c r="G84" s="7">
        <v>15.75</v>
      </c>
      <c r="I84" s="7">
        <f t="shared" si="1"/>
        <v>15.75</v>
      </c>
    </row>
    <row r="85" spans="1:9" x14ac:dyDescent="0.2">
      <c r="A85" s="22" t="s">
        <v>15</v>
      </c>
      <c r="B85" s="23" t="s">
        <v>157</v>
      </c>
      <c r="C85" s="14"/>
      <c r="D85" s="14" t="s">
        <v>158</v>
      </c>
      <c r="E85" s="4"/>
      <c r="F85" s="4"/>
      <c r="I85" s="7">
        <f t="shared" si="1"/>
        <v>0</v>
      </c>
    </row>
    <row r="86" spans="1:9" x14ac:dyDescent="0.2">
      <c r="A86" s="45" t="s">
        <v>26</v>
      </c>
      <c r="B86" s="30" t="s">
        <v>159</v>
      </c>
      <c r="C86" s="26"/>
      <c r="D86" s="26" t="s">
        <v>131</v>
      </c>
      <c r="E86" s="4">
        <v>86.37</v>
      </c>
      <c r="F86" s="4">
        <v>86.37</v>
      </c>
      <c r="G86" s="7">
        <v>639.7586</v>
      </c>
      <c r="I86" s="7">
        <f t="shared" si="1"/>
        <v>639.7586</v>
      </c>
    </row>
    <row r="87" spans="1:9" x14ac:dyDescent="0.2">
      <c r="A87" s="19" t="s">
        <v>15</v>
      </c>
      <c r="B87" s="35" t="s">
        <v>160</v>
      </c>
      <c r="C87" s="35"/>
      <c r="D87" s="35" t="s">
        <v>88</v>
      </c>
      <c r="E87" s="4">
        <v>2.73</v>
      </c>
      <c r="F87" s="4">
        <v>2.73</v>
      </c>
      <c r="G87" s="7">
        <v>20.25</v>
      </c>
      <c r="I87" s="7">
        <f t="shared" si="1"/>
        <v>20.25</v>
      </c>
    </row>
    <row r="88" spans="1:9" x14ac:dyDescent="0.2">
      <c r="A88" s="19" t="s">
        <v>15</v>
      </c>
      <c r="B88" s="35" t="s">
        <v>161</v>
      </c>
      <c r="C88" s="35"/>
      <c r="D88" s="35" t="s">
        <v>17</v>
      </c>
      <c r="E88" s="4">
        <v>0</v>
      </c>
      <c r="F88" s="4">
        <v>0</v>
      </c>
      <c r="G88" s="7">
        <v>0</v>
      </c>
      <c r="I88" s="7">
        <f t="shared" si="1"/>
        <v>0</v>
      </c>
    </row>
    <row r="89" spans="1:9" x14ac:dyDescent="0.2">
      <c r="A89" s="36" t="s">
        <v>15</v>
      </c>
      <c r="B89" s="20" t="s">
        <v>162</v>
      </c>
      <c r="C89" s="35"/>
      <c r="D89" s="35" t="s">
        <v>163</v>
      </c>
      <c r="E89" s="4">
        <v>0.41</v>
      </c>
      <c r="F89" s="4">
        <v>0.41</v>
      </c>
      <c r="G89" s="7">
        <v>3</v>
      </c>
      <c r="I89" s="7">
        <f t="shared" si="1"/>
        <v>3</v>
      </c>
    </row>
    <row r="90" spans="1:9" x14ac:dyDescent="0.2">
      <c r="A90" s="19" t="s">
        <v>15</v>
      </c>
      <c r="B90" s="35" t="s">
        <v>164</v>
      </c>
      <c r="C90" s="35"/>
      <c r="D90" s="35" t="s">
        <v>17</v>
      </c>
      <c r="E90" s="4">
        <v>0</v>
      </c>
      <c r="F90" s="4">
        <v>0</v>
      </c>
      <c r="G90" s="7">
        <v>0</v>
      </c>
      <c r="I90" s="7">
        <f t="shared" si="1"/>
        <v>0</v>
      </c>
    </row>
    <row r="91" spans="1:9" x14ac:dyDescent="0.2">
      <c r="A91" s="19" t="s">
        <v>15</v>
      </c>
      <c r="B91" s="35" t="s">
        <v>165</v>
      </c>
      <c r="C91" s="35"/>
      <c r="D91" s="35" t="s">
        <v>166</v>
      </c>
      <c r="E91" s="4">
        <v>6.68</v>
      </c>
      <c r="F91" s="4">
        <v>6.68</v>
      </c>
      <c r="G91" s="7">
        <v>49.5</v>
      </c>
      <c r="I91" s="7">
        <f t="shared" si="1"/>
        <v>49.5</v>
      </c>
    </row>
    <row r="92" spans="1:9" x14ac:dyDescent="0.2">
      <c r="A92" s="19" t="s">
        <v>15</v>
      </c>
      <c r="B92" s="35" t="s">
        <v>167</v>
      </c>
      <c r="C92" s="35"/>
      <c r="D92" s="35" t="s">
        <v>23</v>
      </c>
      <c r="E92" s="4">
        <v>0</v>
      </c>
      <c r="F92" s="4">
        <v>0</v>
      </c>
      <c r="G92" s="7">
        <v>0</v>
      </c>
      <c r="I92" s="7">
        <f t="shared" si="1"/>
        <v>0</v>
      </c>
    </row>
    <row r="93" spans="1:9" x14ac:dyDescent="0.2">
      <c r="A93" s="41" t="s">
        <v>18</v>
      </c>
      <c r="B93" s="52" t="s">
        <v>168</v>
      </c>
      <c r="C93" s="52"/>
      <c r="D93" s="52" t="s">
        <v>169</v>
      </c>
      <c r="E93" s="4">
        <v>764.48</v>
      </c>
      <c r="F93" s="4">
        <v>764.48</v>
      </c>
      <c r="G93" s="7">
        <v>5662.85</v>
      </c>
      <c r="I93" s="7">
        <f t="shared" si="1"/>
        <v>5662.85</v>
      </c>
    </row>
    <row r="94" spans="1:9" x14ac:dyDescent="0.2">
      <c r="A94" s="41" t="s">
        <v>18</v>
      </c>
      <c r="B94" s="52" t="s">
        <v>170</v>
      </c>
      <c r="C94" s="52"/>
      <c r="D94" s="52" t="s">
        <v>169</v>
      </c>
      <c r="E94" s="4">
        <v>0</v>
      </c>
      <c r="F94" s="4">
        <v>0</v>
      </c>
      <c r="G94" s="7">
        <v>0</v>
      </c>
      <c r="I94" s="7">
        <f t="shared" si="1"/>
        <v>0</v>
      </c>
    </row>
    <row r="95" spans="1:9" x14ac:dyDescent="0.2">
      <c r="A95" s="2" t="s">
        <v>15</v>
      </c>
      <c r="B95" s="14" t="s">
        <v>171</v>
      </c>
      <c r="C95" s="14"/>
      <c r="D95" s="14" t="s">
        <v>172</v>
      </c>
      <c r="E95" s="4">
        <v>10.1</v>
      </c>
      <c r="F95" s="4">
        <v>10.1</v>
      </c>
      <c r="G95" s="7">
        <v>74.25</v>
      </c>
      <c r="H95" s="7">
        <v>0.38</v>
      </c>
      <c r="I95" s="7">
        <f t="shared" si="1"/>
        <v>74.63</v>
      </c>
    </row>
    <row r="96" spans="1:9" x14ac:dyDescent="0.2">
      <c r="A96" s="1" t="s">
        <v>18</v>
      </c>
      <c r="B96" s="54" t="s">
        <v>173</v>
      </c>
      <c r="C96" s="54"/>
      <c r="D96" s="54" t="s">
        <v>174</v>
      </c>
      <c r="E96" s="4">
        <v>100.24</v>
      </c>
      <c r="F96" s="4">
        <v>100.24</v>
      </c>
      <c r="G96" s="7">
        <v>742.5</v>
      </c>
      <c r="I96" s="7">
        <f t="shared" si="1"/>
        <v>742.5</v>
      </c>
    </row>
    <row r="97" spans="1:9" x14ac:dyDescent="0.2">
      <c r="A97" s="16" t="s">
        <v>18</v>
      </c>
      <c r="B97" s="17" t="s">
        <v>175</v>
      </c>
      <c r="C97" s="54"/>
      <c r="D97" s="17" t="s">
        <v>176</v>
      </c>
      <c r="E97" s="4">
        <v>79.2</v>
      </c>
      <c r="F97" s="4">
        <v>79.2</v>
      </c>
      <c r="G97" s="7">
        <v>586.70000000000005</v>
      </c>
      <c r="I97" s="7">
        <f t="shared" si="1"/>
        <v>586.70000000000005</v>
      </c>
    </row>
    <row r="98" spans="1:9" x14ac:dyDescent="0.2">
      <c r="A98" s="2" t="s">
        <v>15</v>
      </c>
      <c r="B98" s="14" t="s">
        <v>177</v>
      </c>
      <c r="C98" s="14"/>
      <c r="D98" s="14" t="s">
        <v>37</v>
      </c>
      <c r="E98" s="4">
        <v>0</v>
      </c>
      <c r="F98" s="4">
        <v>0</v>
      </c>
      <c r="G98" s="7">
        <v>0</v>
      </c>
      <c r="I98" s="7">
        <f t="shared" si="1"/>
        <v>0</v>
      </c>
    </row>
    <row r="99" spans="1:9" x14ac:dyDescent="0.2">
      <c r="A99" s="1" t="s">
        <v>18</v>
      </c>
      <c r="B99" s="54" t="s">
        <v>178</v>
      </c>
      <c r="C99" s="54" t="s">
        <v>179</v>
      </c>
      <c r="D99" s="54" t="s">
        <v>180</v>
      </c>
      <c r="E99" s="4">
        <v>27.36</v>
      </c>
      <c r="F99" s="4">
        <v>27.36</v>
      </c>
      <c r="G99" s="7">
        <v>202.68</v>
      </c>
      <c r="I99" s="7">
        <f t="shared" si="1"/>
        <v>202.68</v>
      </c>
    </row>
    <row r="100" spans="1:9" x14ac:dyDescent="0.2">
      <c r="A100" s="31" t="s">
        <v>15</v>
      </c>
      <c r="B100" s="32" t="s">
        <v>181</v>
      </c>
      <c r="C100" s="14"/>
      <c r="D100" s="14" t="s">
        <v>182</v>
      </c>
      <c r="E100" s="4"/>
      <c r="F100" s="4"/>
      <c r="I100" s="7">
        <f t="shared" si="1"/>
        <v>0</v>
      </c>
    </row>
    <row r="101" spans="1:9" x14ac:dyDescent="0.2">
      <c r="A101" s="2" t="s">
        <v>15</v>
      </c>
      <c r="B101" s="14" t="s">
        <v>183</v>
      </c>
      <c r="C101" s="14"/>
      <c r="D101" s="14" t="s">
        <v>184</v>
      </c>
      <c r="E101" s="4">
        <v>7.9</v>
      </c>
      <c r="F101" s="4">
        <v>7.9</v>
      </c>
      <c r="G101" s="7">
        <v>58.5</v>
      </c>
      <c r="I101" s="7">
        <f t="shared" si="1"/>
        <v>58.5</v>
      </c>
    </row>
    <row r="102" spans="1:9" x14ac:dyDescent="0.2">
      <c r="A102" s="2" t="s">
        <v>15</v>
      </c>
      <c r="B102" s="14" t="s">
        <v>185</v>
      </c>
      <c r="C102" s="17" t="s">
        <v>186</v>
      </c>
      <c r="D102" s="14" t="s">
        <v>187</v>
      </c>
      <c r="E102" s="4">
        <v>0</v>
      </c>
      <c r="F102" s="4">
        <v>0</v>
      </c>
      <c r="G102" s="7">
        <v>0</v>
      </c>
      <c r="I102" s="7">
        <f t="shared" si="1"/>
        <v>0</v>
      </c>
    </row>
    <row r="103" spans="1:9" x14ac:dyDescent="0.2">
      <c r="A103" s="2" t="s">
        <v>15</v>
      </c>
      <c r="B103" s="14" t="s">
        <v>188</v>
      </c>
      <c r="C103" s="17" t="s">
        <v>189</v>
      </c>
      <c r="D103" s="14" t="s">
        <v>23</v>
      </c>
      <c r="E103" s="4">
        <v>0.1</v>
      </c>
      <c r="F103" s="4">
        <v>0.1</v>
      </c>
      <c r="G103" s="7">
        <v>0.75</v>
      </c>
      <c r="I103" s="7">
        <f t="shared" si="1"/>
        <v>0.75</v>
      </c>
    </row>
    <row r="104" spans="1:9" x14ac:dyDescent="0.2">
      <c r="A104" s="2" t="s">
        <v>15</v>
      </c>
      <c r="B104" s="14" t="s">
        <v>190</v>
      </c>
      <c r="C104" s="17" t="s">
        <v>191</v>
      </c>
      <c r="D104" s="14" t="s">
        <v>192</v>
      </c>
      <c r="E104" s="4">
        <v>0</v>
      </c>
      <c r="F104" s="4">
        <v>0</v>
      </c>
      <c r="G104" s="7">
        <v>0</v>
      </c>
      <c r="I104" s="7">
        <f t="shared" si="1"/>
        <v>0</v>
      </c>
    </row>
    <row r="105" spans="1:9" x14ac:dyDescent="0.2">
      <c r="A105" s="2" t="s">
        <v>15</v>
      </c>
      <c r="B105" s="14" t="s">
        <v>193</v>
      </c>
      <c r="C105" s="14"/>
      <c r="D105" s="14" t="s">
        <v>70</v>
      </c>
      <c r="E105" s="4">
        <v>0</v>
      </c>
      <c r="F105" s="4">
        <v>0</v>
      </c>
      <c r="G105" s="7">
        <v>0</v>
      </c>
      <c r="I105" s="7">
        <f t="shared" si="1"/>
        <v>0</v>
      </c>
    </row>
    <row r="106" spans="1:9" x14ac:dyDescent="0.2">
      <c r="A106" s="2" t="s">
        <v>15</v>
      </c>
      <c r="B106" s="14" t="s">
        <v>194</v>
      </c>
      <c r="C106" s="17" t="s">
        <v>195</v>
      </c>
      <c r="D106" s="14" t="s">
        <v>17</v>
      </c>
      <c r="E106" s="4"/>
      <c r="F106" s="4"/>
      <c r="I106" s="7">
        <f t="shared" si="1"/>
        <v>0</v>
      </c>
    </row>
    <row r="107" spans="1:9" x14ac:dyDescent="0.2">
      <c r="A107" s="36" t="s">
        <v>15</v>
      </c>
      <c r="B107" s="20" t="s">
        <v>196</v>
      </c>
      <c r="C107" s="52" t="s">
        <v>197</v>
      </c>
      <c r="D107" s="35" t="s">
        <v>198</v>
      </c>
      <c r="E107" s="4">
        <v>5.87</v>
      </c>
      <c r="F107" s="4">
        <v>5.87</v>
      </c>
      <c r="G107" s="7">
        <v>43.5</v>
      </c>
      <c r="I107" s="7">
        <f t="shared" si="1"/>
        <v>43.5</v>
      </c>
    </row>
    <row r="108" spans="1:9" x14ac:dyDescent="0.2">
      <c r="A108" s="36" t="s">
        <v>15</v>
      </c>
      <c r="B108" s="20" t="s">
        <v>199</v>
      </c>
      <c r="C108" s="52"/>
      <c r="D108" s="35" t="s">
        <v>200</v>
      </c>
      <c r="E108" s="4">
        <v>0.61</v>
      </c>
      <c r="F108" s="4">
        <v>0.61</v>
      </c>
      <c r="G108" s="7">
        <v>4.5</v>
      </c>
      <c r="I108" s="7">
        <f t="shared" si="1"/>
        <v>4.5</v>
      </c>
    </row>
    <row r="109" spans="1:9" x14ac:dyDescent="0.2">
      <c r="A109" s="16" t="s">
        <v>18</v>
      </c>
      <c r="B109" s="17" t="s">
        <v>201</v>
      </c>
      <c r="C109" s="54"/>
      <c r="D109" s="17" t="s">
        <v>202</v>
      </c>
      <c r="E109" s="4">
        <v>421.06</v>
      </c>
      <c r="F109" s="4">
        <v>421.32</v>
      </c>
      <c r="G109" s="7">
        <v>3120.9160000000002</v>
      </c>
      <c r="I109" s="7">
        <f t="shared" si="1"/>
        <v>3120.9160000000002</v>
      </c>
    </row>
    <row r="110" spans="1:9" x14ac:dyDescent="0.2">
      <c r="A110" s="45" t="s">
        <v>26</v>
      </c>
      <c r="B110" s="26" t="s">
        <v>203</v>
      </c>
      <c r="C110" s="54"/>
      <c r="D110" s="26" t="s">
        <v>204</v>
      </c>
      <c r="E110" s="4">
        <v>380.1</v>
      </c>
      <c r="F110" s="4">
        <v>380.1</v>
      </c>
      <c r="G110" s="7">
        <v>2815.53</v>
      </c>
      <c r="I110" s="7">
        <f t="shared" si="1"/>
        <v>2815.53</v>
      </c>
    </row>
    <row r="111" spans="1:9" x14ac:dyDescent="0.2">
      <c r="A111" s="2" t="s">
        <v>15</v>
      </c>
      <c r="B111" s="14" t="s">
        <v>205</v>
      </c>
      <c r="C111" s="14"/>
      <c r="D111" s="14" t="s">
        <v>23</v>
      </c>
      <c r="E111" s="4"/>
      <c r="F111" s="4"/>
      <c r="I111" s="7">
        <f t="shared" si="1"/>
        <v>0</v>
      </c>
    </row>
    <row r="112" spans="1:9" x14ac:dyDescent="0.2">
      <c r="A112" s="2" t="s">
        <v>15</v>
      </c>
      <c r="B112" s="14" t="s">
        <v>206</v>
      </c>
      <c r="C112" s="14"/>
      <c r="D112" s="14" t="s">
        <v>207</v>
      </c>
      <c r="E112" s="4">
        <v>1.01</v>
      </c>
      <c r="F112" s="4">
        <v>1.01</v>
      </c>
      <c r="G112" s="7">
        <v>7.5</v>
      </c>
      <c r="I112" s="7">
        <f t="shared" si="1"/>
        <v>7.5</v>
      </c>
    </row>
    <row r="113" spans="1:9" x14ac:dyDescent="0.2">
      <c r="A113" s="2" t="s">
        <v>15</v>
      </c>
      <c r="B113" s="14" t="s">
        <v>208</v>
      </c>
      <c r="C113" s="14"/>
      <c r="D113" s="14" t="s">
        <v>23</v>
      </c>
      <c r="E113" s="4">
        <v>6.38</v>
      </c>
      <c r="F113" s="4">
        <v>6.38</v>
      </c>
      <c r="G113" s="7">
        <v>47.25</v>
      </c>
      <c r="I113" s="7">
        <f t="shared" si="1"/>
        <v>47.25</v>
      </c>
    </row>
    <row r="114" spans="1:9" x14ac:dyDescent="0.2">
      <c r="A114" s="1" t="s">
        <v>18</v>
      </c>
      <c r="B114" s="54" t="s">
        <v>209</v>
      </c>
      <c r="C114" s="54"/>
      <c r="D114" s="54" t="s">
        <v>96</v>
      </c>
      <c r="E114" s="4">
        <v>0</v>
      </c>
      <c r="F114" s="4">
        <v>0</v>
      </c>
      <c r="G114" s="7">
        <v>0</v>
      </c>
      <c r="I114" s="7">
        <f t="shared" si="1"/>
        <v>0</v>
      </c>
    </row>
    <row r="115" spans="1:9" x14ac:dyDescent="0.2">
      <c r="A115" s="2" t="s">
        <v>15</v>
      </c>
      <c r="B115" s="14" t="s">
        <v>210</v>
      </c>
      <c r="C115" s="14"/>
      <c r="D115" s="14" t="s">
        <v>91</v>
      </c>
      <c r="E115" s="4">
        <v>0</v>
      </c>
      <c r="F115" s="4">
        <v>0</v>
      </c>
      <c r="G115" s="7">
        <v>0</v>
      </c>
      <c r="I115" s="7">
        <f t="shared" si="1"/>
        <v>0</v>
      </c>
    </row>
    <row r="116" spans="1:9" x14ac:dyDescent="0.2">
      <c r="A116" s="2" t="s">
        <v>15</v>
      </c>
      <c r="B116" s="14" t="s">
        <v>211</v>
      </c>
      <c r="C116" s="14"/>
      <c r="D116" s="14" t="s">
        <v>212</v>
      </c>
      <c r="E116" s="4">
        <v>0</v>
      </c>
      <c r="F116" s="4">
        <v>0</v>
      </c>
      <c r="G116" s="7">
        <v>0</v>
      </c>
      <c r="I116" s="7">
        <f t="shared" si="1"/>
        <v>0</v>
      </c>
    </row>
    <row r="117" spans="1:9" x14ac:dyDescent="0.2">
      <c r="A117" s="2" t="s">
        <v>15</v>
      </c>
      <c r="B117" s="14" t="s">
        <v>213</v>
      </c>
      <c r="C117" s="14"/>
      <c r="D117" s="14" t="s">
        <v>23</v>
      </c>
      <c r="E117" s="4">
        <v>3.75</v>
      </c>
      <c r="F117" s="4">
        <v>3.75</v>
      </c>
      <c r="G117" s="7">
        <v>27.75</v>
      </c>
      <c r="I117" s="7">
        <f t="shared" si="1"/>
        <v>27.75</v>
      </c>
    </row>
    <row r="118" spans="1:9" x14ac:dyDescent="0.2">
      <c r="A118" s="31" t="s">
        <v>15</v>
      </c>
      <c r="B118" s="32" t="s">
        <v>214</v>
      </c>
      <c r="C118" s="17"/>
      <c r="D118" s="14" t="s">
        <v>163</v>
      </c>
      <c r="E118" s="4">
        <v>4.8600000000000003</v>
      </c>
      <c r="F118" s="4">
        <v>4.8600000000000003</v>
      </c>
      <c r="G118" s="7">
        <v>36</v>
      </c>
      <c r="I118" s="7">
        <f t="shared" si="1"/>
        <v>36</v>
      </c>
    </row>
    <row r="119" spans="1:9" x14ac:dyDescent="0.2">
      <c r="A119" s="31" t="s">
        <v>15</v>
      </c>
      <c r="B119" s="32" t="s">
        <v>215</v>
      </c>
      <c r="C119" s="17"/>
      <c r="D119" s="14" t="s">
        <v>216</v>
      </c>
      <c r="E119" s="4">
        <v>0</v>
      </c>
      <c r="F119" s="4">
        <v>0</v>
      </c>
      <c r="G119" s="7">
        <v>0</v>
      </c>
      <c r="I119" s="7">
        <f t="shared" si="1"/>
        <v>0</v>
      </c>
    </row>
    <row r="120" spans="1:9" x14ac:dyDescent="0.2">
      <c r="A120" s="2" t="s">
        <v>15</v>
      </c>
      <c r="B120" s="14" t="s">
        <v>217</v>
      </c>
      <c r="C120" s="17"/>
      <c r="D120" s="14" t="s">
        <v>218</v>
      </c>
      <c r="E120" s="4">
        <v>1.82</v>
      </c>
      <c r="F120" s="4">
        <v>1.82</v>
      </c>
      <c r="G120" s="7">
        <v>13.5</v>
      </c>
      <c r="I120" s="7">
        <f t="shared" si="1"/>
        <v>13.5</v>
      </c>
    </row>
    <row r="121" spans="1:9" x14ac:dyDescent="0.2">
      <c r="A121" s="2" t="s">
        <v>15</v>
      </c>
      <c r="B121" s="14" t="s">
        <v>219</v>
      </c>
      <c r="C121" s="17" t="s">
        <v>220</v>
      </c>
      <c r="D121" s="14" t="s">
        <v>221</v>
      </c>
      <c r="E121" s="4">
        <v>1.22</v>
      </c>
      <c r="F121" s="4">
        <v>1.22</v>
      </c>
      <c r="G121" s="7">
        <v>9</v>
      </c>
      <c r="I121" s="7">
        <f t="shared" si="1"/>
        <v>9</v>
      </c>
    </row>
    <row r="122" spans="1:9" x14ac:dyDescent="0.2">
      <c r="A122" s="2" t="s">
        <v>15</v>
      </c>
      <c r="B122" s="14" t="s">
        <v>222</v>
      </c>
      <c r="C122" s="17" t="s">
        <v>223</v>
      </c>
      <c r="D122" s="14" t="s">
        <v>172</v>
      </c>
      <c r="E122" s="4">
        <v>91.1</v>
      </c>
      <c r="F122" s="4">
        <v>91.1</v>
      </c>
      <c r="G122" s="7">
        <v>672</v>
      </c>
      <c r="H122" s="7">
        <v>1.88</v>
      </c>
      <c r="I122" s="7">
        <f t="shared" si="1"/>
        <v>673.88</v>
      </c>
    </row>
    <row r="123" spans="1:9" x14ac:dyDescent="0.2">
      <c r="A123" s="2" t="s">
        <v>15</v>
      </c>
      <c r="B123" s="14" t="s">
        <v>224</v>
      </c>
      <c r="C123" s="17" t="s">
        <v>225</v>
      </c>
      <c r="D123" s="14" t="s">
        <v>41</v>
      </c>
      <c r="E123" s="4">
        <v>2.0299999999999998</v>
      </c>
      <c r="F123" s="4">
        <v>2.0299999999999998</v>
      </c>
      <c r="G123" s="7">
        <v>15</v>
      </c>
      <c r="I123" s="7">
        <f t="shared" si="1"/>
        <v>15</v>
      </c>
    </row>
    <row r="124" spans="1:9" x14ac:dyDescent="0.2">
      <c r="A124" s="2" t="s">
        <v>15</v>
      </c>
      <c r="B124" s="14" t="s">
        <v>226</v>
      </c>
      <c r="C124" s="14"/>
      <c r="D124" s="14" t="s">
        <v>227</v>
      </c>
      <c r="E124" s="4">
        <v>9.2100000000000009</v>
      </c>
      <c r="F124" s="4">
        <v>9.2100000000000009</v>
      </c>
      <c r="G124" s="7">
        <v>68.25</v>
      </c>
      <c r="I124" s="7">
        <f t="shared" si="1"/>
        <v>68.25</v>
      </c>
    </row>
    <row r="125" spans="1:9" x14ac:dyDescent="0.2">
      <c r="A125" s="2" t="s">
        <v>15</v>
      </c>
      <c r="B125" s="14" t="s">
        <v>228</v>
      </c>
      <c r="C125" s="14"/>
      <c r="D125" s="14" t="s">
        <v>229</v>
      </c>
      <c r="E125" s="4">
        <v>2.13</v>
      </c>
      <c r="F125" s="4">
        <v>2.13</v>
      </c>
      <c r="G125" s="7">
        <v>15.75</v>
      </c>
      <c r="I125" s="7">
        <f t="shared" si="1"/>
        <v>15.75</v>
      </c>
    </row>
    <row r="126" spans="1:9" x14ac:dyDescent="0.2">
      <c r="A126" s="2" t="s">
        <v>15</v>
      </c>
      <c r="B126" s="14" t="s">
        <v>230</v>
      </c>
      <c r="C126" s="26" t="s">
        <v>231</v>
      </c>
      <c r="D126" s="14" t="s">
        <v>232</v>
      </c>
      <c r="E126" s="4">
        <v>0</v>
      </c>
      <c r="F126" s="4">
        <v>0</v>
      </c>
      <c r="G126" s="7">
        <v>0</v>
      </c>
      <c r="I126" s="7">
        <f t="shared" si="1"/>
        <v>0</v>
      </c>
    </row>
    <row r="127" spans="1:9" x14ac:dyDescent="0.2">
      <c r="A127" s="31" t="s">
        <v>15</v>
      </c>
      <c r="B127" s="32" t="s">
        <v>233</v>
      </c>
      <c r="C127" s="17" t="s">
        <v>234</v>
      </c>
      <c r="D127" s="14" t="s">
        <v>235</v>
      </c>
      <c r="E127" s="4">
        <v>0</v>
      </c>
      <c r="F127" s="4">
        <v>0</v>
      </c>
      <c r="G127" s="7">
        <v>0</v>
      </c>
      <c r="I127" s="7">
        <f t="shared" si="1"/>
        <v>0</v>
      </c>
    </row>
    <row r="128" spans="1:9" x14ac:dyDescent="0.2">
      <c r="A128" s="22" t="s">
        <v>15</v>
      </c>
      <c r="B128" s="23" t="s">
        <v>236</v>
      </c>
      <c r="C128" s="14"/>
      <c r="D128" s="14" t="s">
        <v>237</v>
      </c>
      <c r="E128" s="4">
        <v>0</v>
      </c>
      <c r="F128" s="4">
        <v>0</v>
      </c>
      <c r="G128" s="7">
        <v>0</v>
      </c>
      <c r="I128" s="7">
        <f t="shared" si="1"/>
        <v>0</v>
      </c>
    </row>
    <row r="129" spans="1:9" x14ac:dyDescent="0.2">
      <c r="A129" s="16" t="s">
        <v>18</v>
      </c>
      <c r="B129" s="17" t="s">
        <v>238</v>
      </c>
      <c r="C129" s="17"/>
      <c r="D129" s="17" t="s">
        <v>239</v>
      </c>
      <c r="E129" s="4">
        <v>42.24</v>
      </c>
      <c r="F129" s="4">
        <v>42.24</v>
      </c>
      <c r="G129" s="7">
        <v>312.91000000000003</v>
      </c>
      <c r="I129" s="7">
        <f t="shared" si="1"/>
        <v>312.91000000000003</v>
      </c>
    </row>
    <row r="130" spans="1:9" x14ac:dyDescent="0.2">
      <c r="A130" s="2" t="s">
        <v>15</v>
      </c>
      <c r="B130" s="14" t="s">
        <v>240</v>
      </c>
      <c r="C130" s="14"/>
      <c r="D130" s="14" t="s">
        <v>17</v>
      </c>
      <c r="E130" s="4">
        <v>0.41</v>
      </c>
      <c r="F130" s="4">
        <v>0.41</v>
      </c>
      <c r="G130" s="7">
        <v>3</v>
      </c>
      <c r="I130" s="7">
        <f t="shared" si="1"/>
        <v>3</v>
      </c>
    </row>
    <row r="131" spans="1:9" x14ac:dyDescent="0.2">
      <c r="A131" s="16" t="s">
        <v>18</v>
      </c>
      <c r="B131" s="17" t="s">
        <v>241</v>
      </c>
      <c r="C131" s="17" t="s">
        <v>242</v>
      </c>
      <c r="D131" s="17" t="s">
        <v>243</v>
      </c>
      <c r="E131" s="4">
        <v>23.76</v>
      </c>
      <c r="F131" s="4">
        <v>23.76</v>
      </c>
      <c r="G131" s="7">
        <v>176</v>
      </c>
      <c r="I131" s="7">
        <f t="shared" si="1"/>
        <v>176</v>
      </c>
    </row>
    <row r="132" spans="1:9" x14ac:dyDescent="0.2">
      <c r="A132" s="2" t="s">
        <v>15</v>
      </c>
      <c r="B132" s="14" t="s">
        <v>244</v>
      </c>
      <c r="C132" s="14"/>
      <c r="D132" s="14" t="s">
        <v>245</v>
      </c>
      <c r="E132" s="4">
        <v>19.64</v>
      </c>
      <c r="F132" s="4">
        <v>19.64</v>
      </c>
      <c r="G132" s="7">
        <v>145.5</v>
      </c>
      <c r="I132" s="7">
        <f t="shared" si="1"/>
        <v>145.5</v>
      </c>
    </row>
    <row r="133" spans="1:9" x14ac:dyDescent="0.2">
      <c r="A133" s="45" t="s">
        <v>26</v>
      </c>
      <c r="B133" s="26" t="s">
        <v>246</v>
      </c>
      <c r="C133" s="26"/>
      <c r="D133" s="26" t="s">
        <v>247</v>
      </c>
      <c r="E133" s="4">
        <v>5774.18</v>
      </c>
      <c r="F133" s="4">
        <v>5747.27</v>
      </c>
      <c r="G133" s="7">
        <v>42006.046000000002</v>
      </c>
      <c r="H133" s="7">
        <v>382.24700000000001</v>
      </c>
      <c r="I133" s="7">
        <f t="shared" ref="I133:I196" si="2">SUM(G133:H133)</f>
        <v>42388.293000000005</v>
      </c>
    </row>
    <row r="134" spans="1:9" x14ac:dyDescent="0.2">
      <c r="A134" s="45" t="s">
        <v>18</v>
      </c>
      <c r="B134" s="26" t="s">
        <v>248</v>
      </c>
      <c r="C134" s="26"/>
      <c r="D134" s="26" t="s">
        <v>249</v>
      </c>
      <c r="E134" s="4"/>
      <c r="F134" s="4"/>
      <c r="I134" s="7">
        <f t="shared" si="2"/>
        <v>0</v>
      </c>
    </row>
    <row r="135" spans="1:9" x14ac:dyDescent="0.2">
      <c r="A135" s="22" t="s">
        <v>15</v>
      </c>
      <c r="B135" s="23" t="s">
        <v>250</v>
      </c>
      <c r="C135" s="17" t="s">
        <v>251</v>
      </c>
      <c r="D135" s="14" t="s">
        <v>252</v>
      </c>
      <c r="E135" s="4"/>
      <c r="F135" s="4"/>
      <c r="I135" s="7">
        <f t="shared" si="2"/>
        <v>0</v>
      </c>
    </row>
    <row r="136" spans="1:9" x14ac:dyDescent="0.2">
      <c r="A136" s="2" t="s">
        <v>15</v>
      </c>
      <c r="B136" s="14" t="s">
        <v>253</v>
      </c>
      <c r="C136" s="17"/>
      <c r="D136" s="14" t="s">
        <v>254</v>
      </c>
      <c r="E136" s="4">
        <v>1.21</v>
      </c>
      <c r="F136" s="4">
        <v>1.22</v>
      </c>
      <c r="G136" s="7">
        <v>9</v>
      </c>
      <c r="I136" s="7">
        <f t="shared" si="2"/>
        <v>9</v>
      </c>
    </row>
    <row r="137" spans="1:9" x14ac:dyDescent="0.2">
      <c r="A137" s="2" t="s">
        <v>15</v>
      </c>
      <c r="B137" s="14" t="s">
        <v>255</v>
      </c>
      <c r="C137" s="17"/>
      <c r="D137" s="14" t="s">
        <v>256</v>
      </c>
      <c r="E137" s="4">
        <v>0</v>
      </c>
      <c r="F137" s="4">
        <v>0</v>
      </c>
      <c r="G137" s="7">
        <v>0</v>
      </c>
      <c r="I137" s="7">
        <f t="shared" si="2"/>
        <v>0</v>
      </c>
    </row>
    <row r="138" spans="1:9" x14ac:dyDescent="0.2">
      <c r="A138" s="31" t="s">
        <v>15</v>
      </c>
      <c r="B138" s="32" t="s">
        <v>257</v>
      </c>
      <c r="C138" s="17"/>
      <c r="D138" s="14" t="s">
        <v>232</v>
      </c>
      <c r="E138" s="4">
        <v>5.57</v>
      </c>
      <c r="F138" s="4">
        <v>5.57</v>
      </c>
      <c r="G138" s="7">
        <v>41.25</v>
      </c>
      <c r="I138" s="7">
        <f t="shared" si="2"/>
        <v>41.25</v>
      </c>
    </row>
    <row r="139" spans="1:9" x14ac:dyDescent="0.2">
      <c r="A139" s="2" t="s">
        <v>15</v>
      </c>
      <c r="B139" s="14" t="s">
        <v>258</v>
      </c>
      <c r="C139" s="17" t="s">
        <v>259</v>
      </c>
      <c r="D139" s="14" t="s">
        <v>260</v>
      </c>
      <c r="E139" s="4">
        <v>3.14</v>
      </c>
      <c r="F139" s="4">
        <v>3.14</v>
      </c>
      <c r="G139" s="7">
        <v>23.25</v>
      </c>
      <c r="I139" s="7">
        <f t="shared" si="2"/>
        <v>23.25</v>
      </c>
    </row>
    <row r="140" spans="1:9" x14ac:dyDescent="0.2">
      <c r="A140" s="16" t="s">
        <v>18</v>
      </c>
      <c r="B140" s="17" t="s">
        <v>261</v>
      </c>
      <c r="C140" s="17"/>
      <c r="D140" s="17" t="s">
        <v>262</v>
      </c>
      <c r="E140" s="4">
        <v>10529.62</v>
      </c>
      <c r="F140" s="4">
        <v>10529.62</v>
      </c>
      <c r="G140" s="7">
        <v>77997.149999999994</v>
      </c>
      <c r="I140" s="7">
        <f t="shared" si="2"/>
        <v>77997.149999999994</v>
      </c>
    </row>
    <row r="141" spans="1:9" x14ac:dyDescent="0.2">
      <c r="A141" s="2" t="s">
        <v>15</v>
      </c>
      <c r="B141" s="14" t="s">
        <v>263</v>
      </c>
      <c r="C141" s="14"/>
      <c r="D141" s="14" t="s">
        <v>262</v>
      </c>
      <c r="E141" s="4"/>
      <c r="F141" s="4"/>
      <c r="I141" s="7">
        <f t="shared" si="2"/>
        <v>0</v>
      </c>
    </row>
    <row r="142" spans="1:9" x14ac:dyDescent="0.2">
      <c r="A142" s="2" t="s">
        <v>15</v>
      </c>
      <c r="B142" s="32" t="s">
        <v>264</v>
      </c>
      <c r="C142" s="14"/>
      <c r="D142" s="14" t="s">
        <v>52</v>
      </c>
      <c r="E142" s="4">
        <v>0.61</v>
      </c>
      <c r="F142" s="4">
        <v>0.61</v>
      </c>
      <c r="G142" s="7">
        <v>4.5</v>
      </c>
      <c r="I142" s="7">
        <f t="shared" si="2"/>
        <v>4.5</v>
      </c>
    </row>
    <row r="143" spans="1:9" x14ac:dyDescent="0.2">
      <c r="A143" s="19" t="s">
        <v>15</v>
      </c>
      <c r="B143" s="35" t="s">
        <v>265</v>
      </c>
      <c r="C143" s="35"/>
      <c r="D143" s="35" t="s">
        <v>266</v>
      </c>
      <c r="E143" s="4">
        <v>2.23</v>
      </c>
      <c r="F143" s="4">
        <v>2.23</v>
      </c>
      <c r="G143" s="7">
        <v>16.5</v>
      </c>
      <c r="I143" s="7">
        <f t="shared" si="2"/>
        <v>16.5</v>
      </c>
    </row>
    <row r="144" spans="1:9" x14ac:dyDescent="0.2">
      <c r="A144" s="36" t="s">
        <v>15</v>
      </c>
      <c r="B144" s="20" t="s">
        <v>267</v>
      </c>
      <c r="C144" s="20"/>
      <c r="D144" s="20" t="s">
        <v>91</v>
      </c>
      <c r="E144" s="4">
        <v>0</v>
      </c>
      <c r="F144" s="4">
        <v>0</v>
      </c>
      <c r="G144" s="7">
        <v>0</v>
      </c>
      <c r="I144" s="7">
        <f t="shared" si="2"/>
        <v>0</v>
      </c>
    </row>
    <row r="145" spans="1:9" x14ac:dyDescent="0.2">
      <c r="A145" s="19" t="s">
        <v>15</v>
      </c>
      <c r="B145" s="35" t="s">
        <v>268</v>
      </c>
      <c r="C145" s="35"/>
      <c r="D145" s="35" t="s">
        <v>269</v>
      </c>
      <c r="E145" s="4">
        <v>0</v>
      </c>
      <c r="F145" s="4">
        <v>0</v>
      </c>
      <c r="G145" s="7">
        <v>0</v>
      </c>
      <c r="I145" s="7">
        <f t="shared" si="2"/>
        <v>0</v>
      </c>
    </row>
    <row r="146" spans="1:9" x14ac:dyDescent="0.2">
      <c r="A146" s="41" t="s">
        <v>18</v>
      </c>
      <c r="B146" s="52" t="s">
        <v>270</v>
      </c>
      <c r="C146" s="52"/>
      <c r="D146" s="52" t="s">
        <v>271</v>
      </c>
      <c r="E146" s="4">
        <v>36.85</v>
      </c>
      <c r="F146" s="4">
        <v>36.86</v>
      </c>
      <c r="G146" s="7">
        <v>273</v>
      </c>
      <c r="I146" s="7">
        <f t="shared" si="2"/>
        <v>273</v>
      </c>
    </row>
    <row r="147" spans="1:9" x14ac:dyDescent="0.2">
      <c r="A147" s="41" t="s">
        <v>18</v>
      </c>
      <c r="B147" s="52" t="s">
        <v>272</v>
      </c>
      <c r="C147" s="52"/>
      <c r="D147" s="52" t="s">
        <v>273</v>
      </c>
      <c r="E147" s="4">
        <v>2.88</v>
      </c>
      <c r="F147" s="4">
        <v>3.33</v>
      </c>
      <c r="G147" s="7">
        <v>18</v>
      </c>
      <c r="H147" s="7">
        <v>4.5</v>
      </c>
      <c r="I147" s="7">
        <f t="shared" si="2"/>
        <v>22.5</v>
      </c>
    </row>
    <row r="148" spans="1:9" x14ac:dyDescent="0.2">
      <c r="A148" s="19" t="s">
        <v>15</v>
      </c>
      <c r="B148" s="35" t="s">
        <v>274</v>
      </c>
      <c r="C148" s="35"/>
      <c r="D148" s="35" t="s">
        <v>273</v>
      </c>
      <c r="E148" s="4">
        <v>0</v>
      </c>
      <c r="F148" s="4">
        <v>0</v>
      </c>
      <c r="G148" s="7">
        <v>0</v>
      </c>
      <c r="I148" s="7">
        <f t="shared" si="2"/>
        <v>0</v>
      </c>
    </row>
    <row r="149" spans="1:9" x14ac:dyDescent="0.2">
      <c r="A149" s="41" t="s">
        <v>18</v>
      </c>
      <c r="B149" s="52" t="s">
        <v>275</v>
      </c>
      <c r="C149" s="52"/>
      <c r="D149" s="52" t="s">
        <v>276</v>
      </c>
      <c r="E149" s="4">
        <v>153.21</v>
      </c>
      <c r="F149" s="4">
        <v>153.21</v>
      </c>
      <c r="G149" s="7">
        <v>1086</v>
      </c>
      <c r="H149" s="7">
        <v>33</v>
      </c>
      <c r="I149" s="7">
        <f t="shared" si="2"/>
        <v>1119</v>
      </c>
    </row>
    <row r="150" spans="1:9" x14ac:dyDescent="0.2">
      <c r="A150" s="19" t="s">
        <v>15</v>
      </c>
      <c r="B150" s="35" t="s">
        <v>277</v>
      </c>
      <c r="C150" s="35"/>
      <c r="D150" s="35" t="s">
        <v>276</v>
      </c>
      <c r="E150" s="4"/>
      <c r="F150" s="4"/>
      <c r="I150" s="7">
        <f t="shared" si="2"/>
        <v>0</v>
      </c>
    </row>
    <row r="151" spans="1:9" x14ac:dyDescent="0.2">
      <c r="A151" s="41" t="s">
        <v>18</v>
      </c>
      <c r="B151" s="52" t="s">
        <v>278</v>
      </c>
      <c r="C151" s="52" t="s">
        <v>279</v>
      </c>
      <c r="D151" s="52" t="s">
        <v>280</v>
      </c>
      <c r="E151" s="4">
        <f>268.38-6.48</f>
        <v>261.89999999999998</v>
      </c>
      <c r="F151" s="4">
        <v>261.89999999999998</v>
      </c>
      <c r="G151" s="7">
        <f>1908-48</f>
        <v>1860</v>
      </c>
      <c r="H151" s="7">
        <v>54</v>
      </c>
      <c r="I151" s="7">
        <f t="shared" si="2"/>
        <v>1914</v>
      </c>
    </row>
    <row r="152" spans="1:9" x14ac:dyDescent="0.2">
      <c r="A152" s="19" t="s">
        <v>15</v>
      </c>
      <c r="B152" s="35" t="s">
        <v>281</v>
      </c>
      <c r="C152" s="35"/>
      <c r="D152" s="35" t="s">
        <v>280</v>
      </c>
      <c r="E152" s="4">
        <v>6.48</v>
      </c>
      <c r="F152" s="4">
        <v>6.48</v>
      </c>
      <c r="G152" s="7">
        <v>48</v>
      </c>
      <c r="I152" s="7">
        <f t="shared" si="2"/>
        <v>48</v>
      </c>
    </row>
    <row r="153" spans="1:9" x14ac:dyDescent="0.2">
      <c r="A153" s="41" t="s">
        <v>18</v>
      </c>
      <c r="B153" s="52" t="s">
        <v>282</v>
      </c>
      <c r="C153" s="52"/>
      <c r="D153" s="52" t="s">
        <v>283</v>
      </c>
      <c r="E153" s="4">
        <v>369.18</v>
      </c>
      <c r="F153" s="4">
        <v>369.18</v>
      </c>
      <c r="G153" s="7">
        <v>2734.65</v>
      </c>
      <c r="I153" s="7">
        <f t="shared" si="2"/>
        <v>2734.65</v>
      </c>
    </row>
    <row r="154" spans="1:9" x14ac:dyDescent="0.2">
      <c r="A154" s="19" t="s">
        <v>15</v>
      </c>
      <c r="B154" s="35" t="s">
        <v>284</v>
      </c>
      <c r="C154" s="35"/>
      <c r="D154" s="35" t="s">
        <v>285</v>
      </c>
      <c r="E154" s="4">
        <v>0</v>
      </c>
      <c r="F154" s="4">
        <v>0</v>
      </c>
      <c r="G154" s="7">
        <v>0</v>
      </c>
      <c r="I154" s="7">
        <f t="shared" si="2"/>
        <v>0</v>
      </c>
    </row>
    <row r="155" spans="1:9" x14ac:dyDescent="0.2">
      <c r="A155" s="19" t="s">
        <v>15</v>
      </c>
      <c r="B155" s="35" t="s">
        <v>286</v>
      </c>
      <c r="C155" s="35"/>
      <c r="D155" s="35" t="s">
        <v>287</v>
      </c>
      <c r="E155" s="4">
        <v>4.6639999999999997</v>
      </c>
      <c r="F155" s="4">
        <v>4.8600000000000003</v>
      </c>
      <c r="G155" s="7">
        <v>34.5</v>
      </c>
      <c r="I155" s="7">
        <f t="shared" si="2"/>
        <v>34.5</v>
      </c>
    </row>
    <row r="156" spans="1:9" x14ac:dyDescent="0.2">
      <c r="A156" s="19" t="s">
        <v>15</v>
      </c>
      <c r="B156" s="35" t="s">
        <v>288</v>
      </c>
      <c r="C156" s="35"/>
      <c r="D156" s="35" t="s">
        <v>227</v>
      </c>
      <c r="E156" s="4">
        <v>0</v>
      </c>
      <c r="F156" s="4">
        <v>0</v>
      </c>
      <c r="G156" s="7">
        <v>0</v>
      </c>
      <c r="I156" s="7">
        <f t="shared" si="2"/>
        <v>0</v>
      </c>
    </row>
    <row r="157" spans="1:9" x14ac:dyDescent="0.2">
      <c r="A157" s="19" t="s">
        <v>15</v>
      </c>
      <c r="B157" s="35" t="s">
        <v>289</v>
      </c>
      <c r="C157" s="35"/>
      <c r="D157" s="35" t="s">
        <v>207</v>
      </c>
      <c r="E157" s="4">
        <v>1.46</v>
      </c>
      <c r="F157" s="4">
        <v>1.46</v>
      </c>
      <c r="G157" s="7">
        <v>10.83</v>
      </c>
      <c r="I157" s="7">
        <f t="shared" si="2"/>
        <v>10.83</v>
      </c>
    </row>
    <row r="158" spans="1:9" x14ac:dyDescent="0.2">
      <c r="A158" s="36" t="s">
        <v>15</v>
      </c>
      <c r="B158" s="20" t="s">
        <v>290</v>
      </c>
      <c r="C158" s="35"/>
      <c r="D158" s="35" t="s">
        <v>291</v>
      </c>
      <c r="E158" s="4">
        <v>7.09</v>
      </c>
      <c r="F158" s="4">
        <v>7.09</v>
      </c>
      <c r="G158" s="7">
        <v>52</v>
      </c>
      <c r="I158" s="7">
        <f t="shared" si="2"/>
        <v>52</v>
      </c>
    </row>
    <row r="159" spans="1:9" x14ac:dyDescent="0.2">
      <c r="A159" s="19" t="s">
        <v>15</v>
      </c>
      <c r="B159" s="35" t="s">
        <v>292</v>
      </c>
      <c r="C159" s="35"/>
      <c r="D159" s="35" t="s">
        <v>187</v>
      </c>
      <c r="E159" s="4">
        <v>1.22</v>
      </c>
      <c r="F159" s="4">
        <v>1.22</v>
      </c>
      <c r="G159" s="7">
        <v>9</v>
      </c>
      <c r="I159" s="7">
        <f t="shared" si="2"/>
        <v>9</v>
      </c>
    </row>
    <row r="160" spans="1:9" x14ac:dyDescent="0.2">
      <c r="A160" s="2" t="s">
        <v>15</v>
      </c>
      <c r="B160" s="14" t="s">
        <v>293</v>
      </c>
      <c r="C160" s="14"/>
      <c r="D160" s="14" t="s">
        <v>294</v>
      </c>
      <c r="E160" s="4"/>
      <c r="F160" s="4"/>
      <c r="I160" s="7">
        <f t="shared" si="2"/>
        <v>0</v>
      </c>
    </row>
    <row r="161" spans="1:9" x14ac:dyDescent="0.2">
      <c r="A161" s="31" t="s">
        <v>15</v>
      </c>
      <c r="B161" s="32" t="s">
        <v>295</v>
      </c>
      <c r="C161" s="14"/>
      <c r="D161" s="14" t="s">
        <v>17</v>
      </c>
      <c r="E161" s="4">
        <v>0</v>
      </c>
      <c r="F161" s="4">
        <v>0</v>
      </c>
      <c r="G161" s="7">
        <v>0</v>
      </c>
      <c r="I161" s="7">
        <f t="shared" si="2"/>
        <v>0</v>
      </c>
    </row>
    <row r="162" spans="1:9" x14ac:dyDescent="0.2">
      <c r="A162" s="31" t="s">
        <v>15</v>
      </c>
      <c r="B162" s="32" t="s">
        <v>296</v>
      </c>
      <c r="C162" s="14"/>
      <c r="D162" s="14" t="s">
        <v>39</v>
      </c>
      <c r="E162" s="4"/>
      <c r="F162" s="4"/>
      <c r="I162" s="7">
        <f t="shared" si="2"/>
        <v>0</v>
      </c>
    </row>
    <row r="163" spans="1:9" x14ac:dyDescent="0.2">
      <c r="A163" s="1" t="s">
        <v>18</v>
      </c>
      <c r="B163" s="54" t="s">
        <v>297</v>
      </c>
      <c r="C163" s="54"/>
      <c r="D163" s="54" t="s">
        <v>145</v>
      </c>
      <c r="E163" s="4">
        <f>1655.53-9.72</f>
        <v>1645.81</v>
      </c>
      <c r="F163" s="4">
        <v>1645.81</v>
      </c>
      <c r="G163" s="7">
        <f>12263.22-72</f>
        <v>12191.22</v>
      </c>
      <c r="I163" s="7">
        <f t="shared" si="2"/>
        <v>12191.22</v>
      </c>
    </row>
    <row r="164" spans="1:9" x14ac:dyDescent="0.2">
      <c r="A164" s="2" t="s">
        <v>15</v>
      </c>
      <c r="B164" s="14" t="s">
        <v>298</v>
      </c>
      <c r="C164" s="14"/>
      <c r="D164" s="14" t="s">
        <v>145</v>
      </c>
      <c r="E164" s="4">
        <v>9.7200000000000006</v>
      </c>
      <c r="F164" s="4">
        <v>9.7200000000000006</v>
      </c>
      <c r="G164" s="7">
        <v>72</v>
      </c>
      <c r="I164" s="7">
        <f t="shared" si="2"/>
        <v>72</v>
      </c>
    </row>
    <row r="165" spans="1:9" x14ac:dyDescent="0.2">
      <c r="A165" s="2" t="s">
        <v>15</v>
      </c>
      <c r="B165" s="14" t="s">
        <v>299</v>
      </c>
      <c r="C165" s="14"/>
      <c r="D165" s="14" t="s">
        <v>23</v>
      </c>
      <c r="E165" s="4">
        <v>0</v>
      </c>
      <c r="F165" s="4">
        <v>0</v>
      </c>
      <c r="G165" s="7">
        <v>0</v>
      </c>
      <c r="I165" s="7">
        <f t="shared" si="2"/>
        <v>0</v>
      </c>
    </row>
    <row r="166" spans="1:9" x14ac:dyDescent="0.2">
      <c r="A166" s="31" t="s">
        <v>15</v>
      </c>
      <c r="B166" s="32" t="s">
        <v>300</v>
      </c>
      <c r="C166" s="14"/>
      <c r="D166" s="14" t="s">
        <v>301</v>
      </c>
      <c r="E166" s="4">
        <v>1.22</v>
      </c>
      <c r="F166" s="4">
        <v>1.22</v>
      </c>
      <c r="G166" s="7">
        <v>9</v>
      </c>
      <c r="I166" s="7">
        <f t="shared" si="2"/>
        <v>9</v>
      </c>
    </row>
    <row r="167" spans="1:9" x14ac:dyDescent="0.2">
      <c r="A167" s="16" t="s">
        <v>18</v>
      </c>
      <c r="B167" s="17" t="s">
        <v>302</v>
      </c>
      <c r="C167" s="17"/>
      <c r="D167" s="17" t="s">
        <v>145</v>
      </c>
      <c r="E167" s="4">
        <v>184.96</v>
      </c>
      <c r="F167" s="4">
        <v>184.96</v>
      </c>
      <c r="G167" s="7">
        <v>1370.11</v>
      </c>
      <c r="I167" s="7">
        <f t="shared" si="2"/>
        <v>1370.11</v>
      </c>
    </row>
    <row r="168" spans="1:9" x14ac:dyDescent="0.2">
      <c r="A168" s="2" t="s">
        <v>15</v>
      </c>
      <c r="B168" s="14" t="s">
        <v>302</v>
      </c>
      <c r="C168" s="14"/>
      <c r="D168" s="14" t="s">
        <v>145</v>
      </c>
      <c r="E168" s="4">
        <v>0</v>
      </c>
      <c r="F168" s="4">
        <v>0</v>
      </c>
      <c r="G168" s="7">
        <v>0</v>
      </c>
      <c r="I168" s="7">
        <f t="shared" si="2"/>
        <v>0</v>
      </c>
    </row>
    <row r="169" spans="1:9" x14ac:dyDescent="0.2">
      <c r="A169" s="2" t="s">
        <v>15</v>
      </c>
      <c r="B169" s="14" t="s">
        <v>303</v>
      </c>
      <c r="C169" s="14"/>
      <c r="D169" s="14" t="s">
        <v>23</v>
      </c>
      <c r="E169" s="4"/>
      <c r="F169" s="4"/>
      <c r="I169" s="7">
        <f t="shared" si="2"/>
        <v>0</v>
      </c>
    </row>
    <row r="170" spans="1:9" x14ac:dyDescent="0.2">
      <c r="A170" s="22" t="s">
        <v>15</v>
      </c>
      <c r="B170" s="23" t="s">
        <v>304</v>
      </c>
      <c r="C170" s="28" t="s">
        <v>305</v>
      </c>
      <c r="D170" s="32" t="s">
        <v>101</v>
      </c>
      <c r="E170" s="4"/>
      <c r="F170" s="4"/>
      <c r="I170" s="7">
        <f t="shared" si="2"/>
        <v>0</v>
      </c>
    </row>
    <row r="171" spans="1:9" x14ac:dyDescent="0.2">
      <c r="A171" s="2" t="s">
        <v>15</v>
      </c>
      <c r="B171" s="14" t="s">
        <v>306</v>
      </c>
      <c r="C171" s="17"/>
      <c r="D171" s="14" t="s">
        <v>151</v>
      </c>
      <c r="E171" s="4">
        <v>2.84</v>
      </c>
      <c r="F171" s="4">
        <v>2.84</v>
      </c>
      <c r="G171" s="7">
        <v>21</v>
      </c>
      <c r="I171" s="7">
        <f t="shared" si="2"/>
        <v>21</v>
      </c>
    </row>
    <row r="172" spans="1:9" x14ac:dyDescent="0.2">
      <c r="A172" s="24" t="s">
        <v>26</v>
      </c>
      <c r="B172" s="25" t="s">
        <v>307</v>
      </c>
      <c r="C172" s="26"/>
      <c r="D172" s="26" t="s">
        <v>308</v>
      </c>
      <c r="E172" s="4"/>
      <c r="F172" s="4"/>
      <c r="I172" s="7">
        <f t="shared" si="2"/>
        <v>0</v>
      </c>
    </row>
    <row r="173" spans="1:9" s="40" customFormat="1" x14ac:dyDescent="0.2">
      <c r="A173" s="29" t="s">
        <v>18</v>
      </c>
      <c r="B173" s="30" t="s">
        <v>309</v>
      </c>
      <c r="C173" s="30"/>
      <c r="D173" s="30" t="s">
        <v>96</v>
      </c>
      <c r="E173" s="38"/>
      <c r="F173" s="38"/>
      <c r="G173" s="39"/>
      <c r="H173" s="39"/>
      <c r="I173" s="7">
        <f t="shared" si="2"/>
        <v>0</v>
      </c>
    </row>
    <row r="174" spans="1:9" x14ac:dyDescent="0.2">
      <c r="A174" s="29" t="s">
        <v>18</v>
      </c>
      <c r="B174" s="30" t="s">
        <v>310</v>
      </c>
      <c r="C174" s="30"/>
      <c r="D174" s="30" t="s">
        <v>311</v>
      </c>
      <c r="E174" s="4">
        <v>2.16</v>
      </c>
      <c r="F174" s="4">
        <v>2.16</v>
      </c>
      <c r="G174" s="7">
        <v>16</v>
      </c>
      <c r="I174" s="7">
        <f t="shared" si="2"/>
        <v>16</v>
      </c>
    </row>
    <row r="175" spans="1:9" x14ac:dyDescent="0.2">
      <c r="A175" s="2" t="s">
        <v>15</v>
      </c>
      <c r="B175" s="14" t="s">
        <v>312</v>
      </c>
      <c r="C175" s="14"/>
      <c r="D175" s="14" t="s">
        <v>313</v>
      </c>
      <c r="E175" s="4">
        <v>8.85</v>
      </c>
      <c r="F175" s="4">
        <v>7.9</v>
      </c>
      <c r="G175" s="7">
        <v>30.75</v>
      </c>
      <c r="H175" s="7">
        <v>18.75</v>
      </c>
      <c r="I175" s="7">
        <f t="shared" si="2"/>
        <v>49.5</v>
      </c>
    </row>
    <row r="176" spans="1:9" x14ac:dyDescent="0.2">
      <c r="A176" s="2" t="s">
        <v>15</v>
      </c>
      <c r="B176" s="14" t="s">
        <v>314</v>
      </c>
      <c r="C176" s="14"/>
      <c r="D176" s="14" t="s">
        <v>23</v>
      </c>
      <c r="E176" s="4">
        <v>1.72</v>
      </c>
      <c r="F176" s="4">
        <v>1.72</v>
      </c>
      <c r="G176" s="7">
        <v>12.75</v>
      </c>
      <c r="I176" s="7">
        <f t="shared" si="2"/>
        <v>12.75</v>
      </c>
    </row>
    <row r="177" spans="1:9" x14ac:dyDescent="0.2">
      <c r="A177" s="31" t="s">
        <v>15</v>
      </c>
      <c r="B177" s="32" t="s">
        <v>315</v>
      </c>
      <c r="C177" s="17" t="s">
        <v>316</v>
      </c>
      <c r="D177" s="14" t="s">
        <v>156</v>
      </c>
      <c r="E177" s="4">
        <v>4.0999999999999996</v>
      </c>
      <c r="F177" s="4">
        <v>4.0999999999999996</v>
      </c>
      <c r="G177" s="7">
        <v>30.375</v>
      </c>
      <c r="I177" s="7">
        <f t="shared" si="2"/>
        <v>30.375</v>
      </c>
    </row>
    <row r="178" spans="1:9" x14ac:dyDescent="0.2">
      <c r="A178" s="31" t="s">
        <v>15</v>
      </c>
      <c r="B178" s="32" t="s">
        <v>317</v>
      </c>
      <c r="C178" s="14"/>
      <c r="D178" s="14" t="s">
        <v>318</v>
      </c>
      <c r="E178" s="4">
        <v>12.4</v>
      </c>
      <c r="F178" s="4">
        <v>12.4</v>
      </c>
      <c r="G178" s="7">
        <v>91.88</v>
      </c>
      <c r="I178" s="7">
        <f t="shared" si="2"/>
        <v>91.88</v>
      </c>
    </row>
    <row r="179" spans="1:9" x14ac:dyDescent="0.2">
      <c r="A179" s="31" t="s">
        <v>15</v>
      </c>
      <c r="B179" s="32" t="s">
        <v>319</v>
      </c>
      <c r="C179" s="14"/>
      <c r="D179" s="14" t="s">
        <v>23</v>
      </c>
      <c r="E179" s="4">
        <v>0</v>
      </c>
      <c r="F179" s="4">
        <v>0</v>
      </c>
      <c r="G179" s="7">
        <v>0</v>
      </c>
      <c r="I179" s="7">
        <f t="shared" si="2"/>
        <v>0</v>
      </c>
    </row>
    <row r="180" spans="1:9" x14ac:dyDescent="0.2">
      <c r="A180" s="1" t="s">
        <v>18</v>
      </c>
      <c r="B180" s="54" t="s">
        <v>320</v>
      </c>
      <c r="C180" s="54"/>
      <c r="D180" s="54" t="s">
        <v>145</v>
      </c>
      <c r="E180" s="4">
        <f>600.41-45.87</f>
        <v>554.54</v>
      </c>
      <c r="F180" s="4">
        <v>554.54</v>
      </c>
      <c r="G180" s="7">
        <f>4447.49-339.75</f>
        <v>4107.74</v>
      </c>
      <c r="I180" s="7">
        <f t="shared" si="2"/>
        <v>4107.74</v>
      </c>
    </row>
    <row r="181" spans="1:9" x14ac:dyDescent="0.2">
      <c r="A181" s="2" t="s">
        <v>15</v>
      </c>
      <c r="B181" s="14" t="s">
        <v>321</v>
      </c>
      <c r="C181" s="14"/>
      <c r="D181" s="14" t="s">
        <v>145</v>
      </c>
      <c r="E181" s="4">
        <v>45.87</v>
      </c>
      <c r="F181" s="4">
        <v>45.87</v>
      </c>
      <c r="G181" s="7">
        <v>339.75</v>
      </c>
      <c r="I181" s="7">
        <f t="shared" si="2"/>
        <v>339.75</v>
      </c>
    </row>
    <row r="182" spans="1:9" x14ac:dyDescent="0.2">
      <c r="A182" s="2" t="s">
        <v>15</v>
      </c>
      <c r="B182" s="14" t="s">
        <v>322</v>
      </c>
      <c r="C182" s="17" t="s">
        <v>323</v>
      </c>
      <c r="D182" s="14" t="s">
        <v>324</v>
      </c>
      <c r="E182" s="4">
        <v>5.0599999999999996</v>
      </c>
      <c r="F182" s="4">
        <v>5.0599999999999996</v>
      </c>
      <c r="G182" s="7">
        <v>37.5</v>
      </c>
      <c r="I182" s="7">
        <f t="shared" si="2"/>
        <v>37.5</v>
      </c>
    </row>
    <row r="183" spans="1:9" x14ac:dyDescent="0.2">
      <c r="A183" s="45" t="s">
        <v>26</v>
      </c>
      <c r="B183" s="26" t="s">
        <v>325</v>
      </c>
      <c r="C183" s="26"/>
      <c r="D183" s="26" t="s">
        <v>326</v>
      </c>
      <c r="E183" s="4">
        <f>771.41+12.45</f>
        <v>783.86</v>
      </c>
      <c r="F183" s="4">
        <v>783.85</v>
      </c>
      <c r="G183" s="7">
        <f>771.41/0.135</f>
        <v>5714.1481481481478</v>
      </c>
      <c r="H183" s="7">
        <f>12.45/0.2</f>
        <v>62.249999999999993</v>
      </c>
      <c r="I183" s="7">
        <f t="shared" si="2"/>
        <v>5776.3981481481478</v>
      </c>
    </row>
    <row r="184" spans="1:9" x14ac:dyDescent="0.2">
      <c r="A184" s="22" t="s">
        <v>15</v>
      </c>
      <c r="B184" s="23" t="s">
        <v>327</v>
      </c>
      <c r="C184" s="28" t="s">
        <v>328</v>
      </c>
      <c r="D184" s="32" t="s">
        <v>329</v>
      </c>
      <c r="E184" s="4"/>
      <c r="F184" s="4"/>
      <c r="I184" s="7">
        <f t="shared" si="2"/>
        <v>0</v>
      </c>
    </row>
    <row r="185" spans="1:9" x14ac:dyDescent="0.2">
      <c r="A185" s="31" t="s">
        <v>15</v>
      </c>
      <c r="B185" s="32" t="s">
        <v>330</v>
      </c>
      <c r="C185" s="14"/>
      <c r="D185" s="14" t="s">
        <v>331</v>
      </c>
      <c r="E185" s="4">
        <v>1.42</v>
      </c>
      <c r="F185" s="4">
        <v>1.42</v>
      </c>
      <c r="G185" s="7">
        <v>10.5</v>
      </c>
      <c r="I185" s="7">
        <f t="shared" si="2"/>
        <v>10.5</v>
      </c>
    </row>
    <row r="186" spans="1:9" x14ac:dyDescent="0.2">
      <c r="A186" s="1" t="s">
        <v>18</v>
      </c>
      <c r="B186" s="54" t="s">
        <v>332</v>
      </c>
      <c r="C186" s="54"/>
      <c r="D186" s="54" t="s">
        <v>333</v>
      </c>
      <c r="E186" s="4">
        <f>211.46-6.68</f>
        <v>204.78</v>
      </c>
      <c r="F186" s="4">
        <v>204.78</v>
      </c>
      <c r="G186" s="7">
        <f>1566.38-49.5</f>
        <v>1516.88</v>
      </c>
      <c r="I186" s="7">
        <f t="shared" si="2"/>
        <v>1516.88</v>
      </c>
    </row>
    <row r="187" spans="1:9" x14ac:dyDescent="0.2">
      <c r="A187" s="2" t="s">
        <v>15</v>
      </c>
      <c r="B187" s="14" t="s">
        <v>334</v>
      </c>
      <c r="C187" s="14"/>
      <c r="D187" s="14" t="s">
        <v>333</v>
      </c>
      <c r="E187" s="4">
        <v>6.68</v>
      </c>
      <c r="F187" s="4">
        <v>6.68</v>
      </c>
      <c r="G187" s="7">
        <v>49.5</v>
      </c>
      <c r="I187" s="7">
        <f t="shared" si="2"/>
        <v>49.5</v>
      </c>
    </row>
    <row r="188" spans="1:9" x14ac:dyDescent="0.2">
      <c r="A188" s="2" t="s">
        <v>15</v>
      </c>
      <c r="B188" s="14" t="s">
        <v>335</v>
      </c>
      <c r="C188" s="14"/>
      <c r="D188" s="14" t="s">
        <v>23</v>
      </c>
      <c r="E188" s="4">
        <v>0.61</v>
      </c>
      <c r="F188" s="4">
        <v>0.61</v>
      </c>
      <c r="G188" s="7">
        <v>4.5</v>
      </c>
      <c r="I188" s="7">
        <f t="shared" si="2"/>
        <v>4.5</v>
      </c>
    </row>
    <row r="189" spans="1:9" x14ac:dyDescent="0.2">
      <c r="A189" s="16" t="s">
        <v>18</v>
      </c>
      <c r="B189" s="17" t="s">
        <v>336</v>
      </c>
      <c r="C189" s="17" t="s">
        <v>337</v>
      </c>
      <c r="D189" s="17" t="s">
        <v>122</v>
      </c>
      <c r="E189" s="4"/>
      <c r="F189" s="4"/>
      <c r="I189" s="7">
        <f t="shared" si="2"/>
        <v>0</v>
      </c>
    </row>
    <row r="190" spans="1:9" x14ac:dyDescent="0.2">
      <c r="A190" s="2" t="s">
        <v>15</v>
      </c>
      <c r="B190" s="14" t="s">
        <v>338</v>
      </c>
      <c r="C190" s="17" t="s">
        <v>337</v>
      </c>
      <c r="D190" s="14" t="s">
        <v>122</v>
      </c>
      <c r="E190" s="4"/>
      <c r="F190" s="4"/>
      <c r="I190" s="7">
        <f t="shared" si="2"/>
        <v>0</v>
      </c>
    </row>
    <row r="191" spans="1:9" x14ac:dyDescent="0.2">
      <c r="A191" s="2" t="s">
        <v>15</v>
      </c>
      <c r="B191" s="14" t="s">
        <v>339</v>
      </c>
      <c r="C191" s="14"/>
      <c r="D191" s="14" t="s">
        <v>340</v>
      </c>
      <c r="E191" s="4">
        <v>1.62</v>
      </c>
      <c r="F191" s="4">
        <v>1.62</v>
      </c>
      <c r="G191" s="7">
        <v>12</v>
      </c>
      <c r="I191" s="7">
        <f t="shared" si="2"/>
        <v>12</v>
      </c>
    </row>
    <row r="192" spans="1:9" x14ac:dyDescent="0.2">
      <c r="A192" s="2" t="s">
        <v>15</v>
      </c>
      <c r="B192" s="14" t="s">
        <v>341</v>
      </c>
      <c r="C192" s="17" t="s">
        <v>342</v>
      </c>
      <c r="D192" s="14" t="s">
        <v>343</v>
      </c>
      <c r="E192" s="4">
        <v>1222.04</v>
      </c>
      <c r="F192" s="4">
        <v>1222.04</v>
      </c>
      <c r="G192" s="7">
        <v>9051</v>
      </c>
      <c r="H192" s="7">
        <v>0.75</v>
      </c>
      <c r="I192" s="7">
        <f t="shared" si="2"/>
        <v>9051.75</v>
      </c>
    </row>
    <row r="193" spans="1:9" x14ac:dyDescent="0.2">
      <c r="A193" s="2" t="s">
        <v>15</v>
      </c>
      <c r="B193" s="14" t="s">
        <v>344</v>
      </c>
      <c r="C193" s="17"/>
      <c r="D193" s="14" t="s">
        <v>345</v>
      </c>
      <c r="E193" s="4"/>
      <c r="F193" s="4"/>
      <c r="I193" s="7">
        <f t="shared" si="2"/>
        <v>0</v>
      </c>
    </row>
    <row r="194" spans="1:9" x14ac:dyDescent="0.2">
      <c r="A194" s="31" t="s">
        <v>15</v>
      </c>
      <c r="B194" s="32" t="s">
        <v>346</v>
      </c>
      <c r="C194" s="17" t="s">
        <v>347</v>
      </c>
      <c r="D194" s="14" t="s">
        <v>216</v>
      </c>
      <c r="E194" s="4">
        <v>3.65</v>
      </c>
      <c r="F194" s="4">
        <v>3.65</v>
      </c>
      <c r="G194" s="7">
        <v>27</v>
      </c>
      <c r="I194" s="7">
        <f t="shared" si="2"/>
        <v>27</v>
      </c>
    </row>
    <row r="195" spans="1:9" x14ac:dyDescent="0.2">
      <c r="A195" s="2" t="s">
        <v>15</v>
      </c>
      <c r="B195" s="14" t="s">
        <v>348</v>
      </c>
      <c r="C195" s="17" t="s">
        <v>349</v>
      </c>
      <c r="D195" s="14" t="s">
        <v>23</v>
      </c>
      <c r="E195" s="4">
        <v>16.93</v>
      </c>
      <c r="F195" s="4">
        <v>16.93</v>
      </c>
      <c r="G195" s="7">
        <v>117</v>
      </c>
      <c r="H195" s="7">
        <v>5.63</v>
      </c>
      <c r="I195" s="7">
        <f t="shared" si="2"/>
        <v>122.63</v>
      </c>
    </row>
    <row r="196" spans="1:9" x14ac:dyDescent="0.2">
      <c r="A196" s="2" t="s">
        <v>15</v>
      </c>
      <c r="B196" s="14" t="s">
        <v>350</v>
      </c>
      <c r="C196" s="17"/>
      <c r="D196" s="14" t="s">
        <v>351</v>
      </c>
      <c r="E196" s="4">
        <v>5.87</v>
      </c>
      <c r="F196" s="4">
        <v>5.87</v>
      </c>
      <c r="G196" s="7">
        <v>43.5</v>
      </c>
      <c r="I196" s="7">
        <f t="shared" si="2"/>
        <v>43.5</v>
      </c>
    </row>
    <row r="197" spans="1:9" x14ac:dyDescent="0.2">
      <c r="A197" s="16" t="s">
        <v>18</v>
      </c>
      <c r="B197" s="17" t="s">
        <v>352</v>
      </c>
      <c r="C197" s="17" t="s">
        <v>353</v>
      </c>
      <c r="D197" s="17" t="s">
        <v>285</v>
      </c>
      <c r="E197" s="4">
        <f>181.04-1.22</f>
        <v>179.82</v>
      </c>
      <c r="F197" s="4">
        <v>179.82</v>
      </c>
      <c r="G197" s="7">
        <f>1341-9</f>
        <v>1332</v>
      </c>
      <c r="I197" s="7">
        <f t="shared" ref="I197:I260" si="3">SUM(G197:H197)</f>
        <v>1332</v>
      </c>
    </row>
    <row r="198" spans="1:9" x14ac:dyDescent="0.2">
      <c r="A198" s="2" t="s">
        <v>15</v>
      </c>
      <c r="B198" s="14" t="s">
        <v>354</v>
      </c>
      <c r="C198" s="17" t="s">
        <v>353</v>
      </c>
      <c r="D198" s="14" t="s">
        <v>285</v>
      </c>
      <c r="E198" s="4">
        <v>1.22</v>
      </c>
      <c r="F198" s="4">
        <v>1.22</v>
      </c>
      <c r="G198" s="7">
        <v>9</v>
      </c>
      <c r="I198" s="7">
        <f t="shared" si="3"/>
        <v>9</v>
      </c>
    </row>
    <row r="199" spans="1:9" x14ac:dyDescent="0.2">
      <c r="A199" s="22" t="s">
        <v>15</v>
      </c>
      <c r="B199" s="23" t="s">
        <v>355</v>
      </c>
      <c r="C199" s="17" t="s">
        <v>356</v>
      </c>
      <c r="D199" s="14" t="s">
        <v>23</v>
      </c>
      <c r="E199" s="4"/>
      <c r="F199" s="4"/>
      <c r="I199" s="7">
        <f t="shared" si="3"/>
        <v>0</v>
      </c>
    </row>
    <row r="200" spans="1:9" x14ac:dyDescent="0.2">
      <c r="A200" s="31" t="s">
        <v>15</v>
      </c>
      <c r="B200" s="32" t="s">
        <v>357</v>
      </c>
      <c r="C200" s="28"/>
      <c r="D200" s="32" t="s">
        <v>17</v>
      </c>
      <c r="E200" s="4">
        <v>0</v>
      </c>
      <c r="F200" s="4">
        <v>0</v>
      </c>
      <c r="G200" s="7">
        <v>0</v>
      </c>
      <c r="I200" s="7">
        <f t="shared" si="3"/>
        <v>0</v>
      </c>
    </row>
    <row r="201" spans="1:9" x14ac:dyDescent="0.2">
      <c r="A201" s="2" t="s">
        <v>15</v>
      </c>
      <c r="B201" s="14" t="s">
        <v>358</v>
      </c>
      <c r="C201" s="14"/>
      <c r="D201" s="14" t="s">
        <v>359</v>
      </c>
      <c r="E201" s="4">
        <v>8.4</v>
      </c>
      <c r="F201" s="4">
        <v>8.4</v>
      </c>
      <c r="G201" s="7">
        <v>62.25</v>
      </c>
      <c r="I201" s="7">
        <f t="shared" si="3"/>
        <v>62.25</v>
      </c>
    </row>
    <row r="202" spans="1:9" x14ac:dyDescent="0.2">
      <c r="A202" s="2" t="s">
        <v>15</v>
      </c>
      <c r="B202" s="14" t="s">
        <v>360</v>
      </c>
      <c r="C202" s="17" t="s">
        <v>361</v>
      </c>
      <c r="D202" s="14" t="s">
        <v>23</v>
      </c>
      <c r="E202" s="4">
        <v>0</v>
      </c>
      <c r="F202" s="4">
        <v>0</v>
      </c>
      <c r="G202" s="7">
        <v>0</v>
      </c>
      <c r="I202" s="7">
        <f t="shared" si="3"/>
        <v>0</v>
      </c>
    </row>
    <row r="203" spans="1:9" x14ac:dyDescent="0.2">
      <c r="A203" s="31" t="s">
        <v>15</v>
      </c>
      <c r="B203" s="32" t="s">
        <v>362</v>
      </c>
      <c r="C203" s="17"/>
      <c r="D203" s="14" t="s">
        <v>23</v>
      </c>
      <c r="E203" s="4">
        <v>0</v>
      </c>
      <c r="F203" s="4">
        <v>0</v>
      </c>
      <c r="G203" s="7">
        <v>0</v>
      </c>
      <c r="I203" s="7">
        <f t="shared" si="3"/>
        <v>0</v>
      </c>
    </row>
    <row r="204" spans="1:9" x14ac:dyDescent="0.2">
      <c r="A204" s="2" t="s">
        <v>15</v>
      </c>
      <c r="B204" s="14" t="s">
        <v>363</v>
      </c>
      <c r="C204" s="14"/>
      <c r="D204" s="14" t="s">
        <v>86</v>
      </c>
      <c r="E204" s="4">
        <v>64.290000000000006</v>
      </c>
      <c r="F204" s="4">
        <v>64.290000000000006</v>
      </c>
      <c r="G204" s="7">
        <v>476.25</v>
      </c>
      <c r="I204" s="7">
        <f t="shared" si="3"/>
        <v>476.25</v>
      </c>
    </row>
    <row r="205" spans="1:9" x14ac:dyDescent="0.2">
      <c r="A205" s="2" t="s">
        <v>15</v>
      </c>
      <c r="B205" s="14" t="s">
        <v>364</v>
      </c>
      <c r="C205" s="26" t="s">
        <v>365</v>
      </c>
      <c r="D205" s="14" t="s">
        <v>366</v>
      </c>
      <c r="E205" s="4">
        <v>1.52</v>
      </c>
      <c r="F205" s="4">
        <v>1.52</v>
      </c>
      <c r="G205" s="7">
        <v>11.25</v>
      </c>
      <c r="I205" s="7">
        <f t="shared" si="3"/>
        <v>11.25</v>
      </c>
    </row>
    <row r="206" spans="1:9" x14ac:dyDescent="0.2">
      <c r="A206" s="2" t="s">
        <v>15</v>
      </c>
      <c r="B206" s="14" t="s">
        <v>367</v>
      </c>
      <c r="C206" s="14"/>
      <c r="D206" s="14" t="s">
        <v>260</v>
      </c>
      <c r="E206" s="4">
        <v>0.41</v>
      </c>
      <c r="F206" s="4">
        <v>0.41</v>
      </c>
      <c r="G206" s="7">
        <v>3</v>
      </c>
      <c r="I206" s="7">
        <f t="shared" si="3"/>
        <v>3</v>
      </c>
    </row>
    <row r="207" spans="1:9" x14ac:dyDescent="0.2">
      <c r="A207" s="2" t="s">
        <v>15</v>
      </c>
      <c r="B207" s="14" t="s">
        <v>368</v>
      </c>
      <c r="C207" s="17" t="s">
        <v>369</v>
      </c>
      <c r="D207" s="17" t="s">
        <v>370</v>
      </c>
      <c r="E207" s="4">
        <v>1.22</v>
      </c>
      <c r="F207" s="4">
        <v>1.22</v>
      </c>
      <c r="G207" s="7">
        <v>9</v>
      </c>
      <c r="I207" s="7">
        <f t="shared" si="3"/>
        <v>9</v>
      </c>
    </row>
    <row r="208" spans="1:9" x14ac:dyDescent="0.2">
      <c r="A208" s="45" t="s">
        <v>26</v>
      </c>
      <c r="B208" s="26" t="s">
        <v>371</v>
      </c>
      <c r="C208" s="17"/>
      <c r="D208" s="26" t="s">
        <v>372</v>
      </c>
      <c r="E208" s="4">
        <v>1314.73</v>
      </c>
      <c r="F208" s="4">
        <v>1314.73</v>
      </c>
      <c r="G208" s="7">
        <v>9738.75</v>
      </c>
      <c r="I208" s="7">
        <f t="shared" si="3"/>
        <v>9738.75</v>
      </c>
    </row>
    <row r="209" spans="1:9" x14ac:dyDescent="0.2">
      <c r="A209" s="2" t="s">
        <v>15</v>
      </c>
      <c r="B209" s="14" t="s">
        <v>373</v>
      </c>
      <c r="C209" s="14"/>
      <c r="D209" s="14" t="s">
        <v>374</v>
      </c>
      <c r="E209" s="4">
        <v>0.2</v>
      </c>
      <c r="F209" s="4">
        <v>0.2</v>
      </c>
      <c r="G209" s="7">
        <v>1.5</v>
      </c>
      <c r="I209" s="7">
        <f t="shared" si="3"/>
        <v>1.5</v>
      </c>
    </row>
    <row r="210" spans="1:9" x14ac:dyDescent="0.2">
      <c r="A210" s="45" t="s">
        <v>26</v>
      </c>
      <c r="B210" s="26" t="s">
        <v>375</v>
      </c>
      <c r="C210" s="26"/>
      <c r="D210" s="26" t="s">
        <v>376</v>
      </c>
      <c r="E210" s="4">
        <v>6230.6</v>
      </c>
      <c r="F210" s="4">
        <v>6227.96</v>
      </c>
      <c r="G210" s="7">
        <v>46133.042999999998</v>
      </c>
      <c r="I210" s="7">
        <f t="shared" si="3"/>
        <v>46133.042999999998</v>
      </c>
    </row>
    <row r="211" spans="1:9" x14ac:dyDescent="0.2">
      <c r="A211" s="2" t="s">
        <v>15</v>
      </c>
      <c r="B211" s="14" t="s">
        <v>377</v>
      </c>
      <c r="C211" s="14"/>
      <c r="D211" s="14" t="s">
        <v>227</v>
      </c>
      <c r="E211" s="4">
        <v>0</v>
      </c>
      <c r="F211" s="4">
        <v>0</v>
      </c>
      <c r="G211" s="7">
        <v>0</v>
      </c>
      <c r="I211" s="7">
        <f t="shared" si="3"/>
        <v>0</v>
      </c>
    </row>
    <row r="212" spans="1:9" x14ac:dyDescent="0.2">
      <c r="A212" s="31" t="s">
        <v>15</v>
      </c>
      <c r="B212" s="32" t="s">
        <v>378</v>
      </c>
      <c r="C212" s="17" t="s">
        <v>379</v>
      </c>
      <c r="D212" s="14" t="s">
        <v>216</v>
      </c>
      <c r="E212" s="4">
        <v>0</v>
      </c>
      <c r="F212" s="4">
        <v>0</v>
      </c>
      <c r="G212" s="7">
        <v>0</v>
      </c>
      <c r="I212" s="7">
        <f t="shared" si="3"/>
        <v>0</v>
      </c>
    </row>
    <row r="213" spans="1:9" x14ac:dyDescent="0.2">
      <c r="A213" s="29" t="s">
        <v>26</v>
      </c>
      <c r="B213" s="30" t="s">
        <v>380</v>
      </c>
      <c r="C213" s="26"/>
      <c r="D213" s="26" t="s">
        <v>381</v>
      </c>
      <c r="E213" s="4">
        <v>1599.04</v>
      </c>
      <c r="F213" s="4">
        <v>1599.04</v>
      </c>
      <c r="G213" s="7">
        <v>11844.75</v>
      </c>
      <c r="I213" s="7">
        <f t="shared" si="3"/>
        <v>11844.75</v>
      </c>
    </row>
    <row r="214" spans="1:9" x14ac:dyDescent="0.2">
      <c r="A214" s="2" t="s">
        <v>15</v>
      </c>
      <c r="B214" s="14" t="s">
        <v>382</v>
      </c>
      <c r="C214" s="17" t="s">
        <v>383</v>
      </c>
      <c r="D214" s="14" t="s">
        <v>384</v>
      </c>
      <c r="E214" s="4">
        <v>0</v>
      </c>
      <c r="F214" s="4">
        <v>0</v>
      </c>
      <c r="G214" s="7">
        <v>0</v>
      </c>
      <c r="I214" s="7">
        <f t="shared" si="3"/>
        <v>0</v>
      </c>
    </row>
    <row r="215" spans="1:9" x14ac:dyDescent="0.2">
      <c r="A215" s="2" t="s">
        <v>15</v>
      </c>
      <c r="B215" s="14" t="s">
        <v>385</v>
      </c>
      <c r="C215" s="14"/>
      <c r="D215" s="14" t="s">
        <v>386</v>
      </c>
      <c r="E215" s="4">
        <v>0.3</v>
      </c>
      <c r="F215" s="4">
        <v>0.3</v>
      </c>
      <c r="G215" s="7">
        <v>2.25</v>
      </c>
      <c r="I215" s="7">
        <f t="shared" si="3"/>
        <v>2.25</v>
      </c>
    </row>
    <row r="216" spans="1:9" x14ac:dyDescent="0.2">
      <c r="A216" s="16" t="s">
        <v>18</v>
      </c>
      <c r="B216" s="17" t="s">
        <v>387</v>
      </c>
      <c r="C216" s="17" t="s">
        <v>388</v>
      </c>
      <c r="D216" s="17" t="s">
        <v>389</v>
      </c>
      <c r="E216" s="4">
        <v>112.93</v>
      </c>
      <c r="F216" s="4">
        <v>112.93</v>
      </c>
      <c r="G216" s="7">
        <v>836.53</v>
      </c>
      <c r="I216" s="7">
        <f t="shared" si="3"/>
        <v>836.53</v>
      </c>
    </row>
    <row r="217" spans="1:9" x14ac:dyDescent="0.2">
      <c r="A217" s="2" t="s">
        <v>15</v>
      </c>
      <c r="B217" s="14" t="s">
        <v>390</v>
      </c>
      <c r="C217" s="14"/>
      <c r="D217" s="14" t="s">
        <v>63</v>
      </c>
      <c r="E217" s="4">
        <v>1.41</v>
      </c>
      <c r="F217" s="4">
        <v>1.42</v>
      </c>
      <c r="G217" s="7">
        <v>10.5</v>
      </c>
      <c r="I217" s="7">
        <f t="shared" si="3"/>
        <v>10.5</v>
      </c>
    </row>
    <row r="218" spans="1:9" x14ac:dyDescent="0.2">
      <c r="A218" s="1" t="s">
        <v>18</v>
      </c>
      <c r="B218" s="54" t="s">
        <v>391</v>
      </c>
      <c r="C218" s="54"/>
      <c r="D218" s="54" t="s">
        <v>63</v>
      </c>
      <c r="E218" s="4">
        <v>545.41</v>
      </c>
      <c r="F218" s="4">
        <v>545.41</v>
      </c>
      <c r="G218" s="7">
        <v>4044.04</v>
      </c>
      <c r="I218" s="7">
        <f t="shared" si="3"/>
        <v>4044.04</v>
      </c>
    </row>
    <row r="219" spans="1:9" x14ac:dyDescent="0.2">
      <c r="A219" s="2" t="s">
        <v>15</v>
      </c>
      <c r="B219" s="14" t="s">
        <v>392</v>
      </c>
      <c r="C219" s="14"/>
      <c r="D219" s="14" t="s">
        <v>23</v>
      </c>
      <c r="E219" s="4">
        <v>2.0299999999999998</v>
      </c>
      <c r="F219" s="4">
        <v>2.0299999999999998</v>
      </c>
      <c r="G219" s="7">
        <v>15</v>
      </c>
      <c r="I219" s="7">
        <f t="shared" si="3"/>
        <v>15</v>
      </c>
    </row>
    <row r="220" spans="1:9" x14ac:dyDescent="0.2">
      <c r="A220" s="1" t="s">
        <v>26</v>
      </c>
      <c r="B220" s="54" t="s">
        <v>393</v>
      </c>
      <c r="C220" s="54"/>
      <c r="D220" s="54" t="s">
        <v>127</v>
      </c>
      <c r="E220" s="4">
        <v>12.45</v>
      </c>
      <c r="F220" s="4">
        <v>12.45</v>
      </c>
      <c r="G220" s="7">
        <v>92.25</v>
      </c>
      <c r="I220" s="7">
        <f t="shared" si="3"/>
        <v>92.25</v>
      </c>
    </row>
    <row r="221" spans="1:9" x14ac:dyDescent="0.2">
      <c r="A221" s="2" t="s">
        <v>15</v>
      </c>
      <c r="B221" s="14" t="s">
        <v>394</v>
      </c>
      <c r="C221" s="17"/>
      <c r="D221" s="14" t="s">
        <v>395</v>
      </c>
      <c r="E221" s="4"/>
      <c r="F221" s="4"/>
      <c r="I221" s="7">
        <f t="shared" si="3"/>
        <v>0</v>
      </c>
    </row>
    <row r="222" spans="1:9" x14ac:dyDescent="0.2">
      <c r="A222" s="19" t="s">
        <v>15</v>
      </c>
      <c r="B222" s="35" t="s">
        <v>396</v>
      </c>
      <c r="C222" s="35"/>
      <c r="D222" s="35" t="s">
        <v>397</v>
      </c>
      <c r="E222" s="4">
        <v>22.88</v>
      </c>
      <c r="F222" s="4">
        <v>22.88</v>
      </c>
      <c r="G222" s="7">
        <v>169.5</v>
      </c>
      <c r="I222" s="7">
        <f t="shared" si="3"/>
        <v>169.5</v>
      </c>
    </row>
    <row r="223" spans="1:9" x14ac:dyDescent="0.2">
      <c r="A223" s="19" t="s">
        <v>15</v>
      </c>
      <c r="B223" s="35" t="s">
        <v>398</v>
      </c>
      <c r="C223" s="35"/>
      <c r="D223" s="35" t="s">
        <v>366</v>
      </c>
      <c r="E223" s="4">
        <v>34.26</v>
      </c>
      <c r="F223" s="4">
        <v>34.26</v>
      </c>
      <c r="G223" s="7">
        <v>253.75</v>
      </c>
      <c r="I223" s="7">
        <f t="shared" si="3"/>
        <v>253.75</v>
      </c>
    </row>
    <row r="224" spans="1:9" x14ac:dyDescent="0.2">
      <c r="A224" s="19" t="s">
        <v>15</v>
      </c>
      <c r="B224" s="35" t="s">
        <v>399</v>
      </c>
      <c r="C224" s="52" t="s">
        <v>400</v>
      </c>
      <c r="D224" s="35" t="s">
        <v>269</v>
      </c>
      <c r="E224" s="4">
        <v>0</v>
      </c>
      <c r="F224" s="4">
        <v>0</v>
      </c>
      <c r="G224" s="7">
        <v>0</v>
      </c>
      <c r="I224" s="7">
        <f t="shared" si="3"/>
        <v>0</v>
      </c>
    </row>
    <row r="225" spans="1:9" x14ac:dyDescent="0.2">
      <c r="A225" s="19" t="s">
        <v>15</v>
      </c>
      <c r="B225" s="35" t="s">
        <v>401</v>
      </c>
      <c r="C225" s="52"/>
      <c r="D225" s="35" t="s">
        <v>192</v>
      </c>
      <c r="E225" s="4"/>
      <c r="F225" s="4"/>
      <c r="I225" s="7">
        <f t="shared" si="3"/>
        <v>0</v>
      </c>
    </row>
    <row r="226" spans="1:9" x14ac:dyDescent="0.2">
      <c r="A226" s="19" t="s">
        <v>15</v>
      </c>
      <c r="B226" s="35" t="s">
        <v>402</v>
      </c>
      <c r="C226" s="52" t="s">
        <v>403</v>
      </c>
      <c r="D226" s="35" t="s">
        <v>384</v>
      </c>
      <c r="E226" s="4">
        <v>19.440000000000001</v>
      </c>
      <c r="F226" s="4">
        <v>19.440000000000001</v>
      </c>
      <c r="G226" s="7">
        <v>144</v>
      </c>
      <c r="I226" s="7">
        <f t="shared" si="3"/>
        <v>144</v>
      </c>
    </row>
    <row r="227" spans="1:9" x14ac:dyDescent="0.2">
      <c r="A227" s="44" t="s">
        <v>18</v>
      </c>
      <c r="B227" s="49" t="s">
        <v>404</v>
      </c>
      <c r="C227" s="49"/>
      <c r="D227" s="49" t="s">
        <v>405</v>
      </c>
      <c r="E227" s="4"/>
      <c r="F227" s="4"/>
      <c r="I227" s="7">
        <f t="shared" si="3"/>
        <v>0</v>
      </c>
    </row>
    <row r="228" spans="1:9" x14ac:dyDescent="0.2">
      <c r="A228" s="19" t="s">
        <v>15</v>
      </c>
      <c r="B228" s="35" t="s">
        <v>406</v>
      </c>
      <c r="C228" s="52"/>
      <c r="D228" s="35" t="s">
        <v>384</v>
      </c>
      <c r="E228" s="4">
        <v>6.99</v>
      </c>
      <c r="F228" s="4">
        <v>6.99</v>
      </c>
      <c r="G228" s="7">
        <v>51.75</v>
      </c>
      <c r="I228" s="7">
        <f t="shared" si="3"/>
        <v>51.75</v>
      </c>
    </row>
    <row r="229" spans="1:9" x14ac:dyDescent="0.2">
      <c r="A229" s="44" t="s">
        <v>18</v>
      </c>
      <c r="B229" s="49" t="s">
        <v>407</v>
      </c>
      <c r="C229" s="49"/>
      <c r="D229" s="49" t="s">
        <v>408</v>
      </c>
      <c r="E229" s="4"/>
      <c r="F229" s="4"/>
      <c r="I229" s="7">
        <f t="shared" si="3"/>
        <v>0</v>
      </c>
    </row>
    <row r="230" spans="1:9" x14ac:dyDescent="0.2">
      <c r="A230" s="19" t="s">
        <v>15</v>
      </c>
      <c r="B230" s="35" t="s">
        <v>409</v>
      </c>
      <c r="C230" s="52" t="s">
        <v>410</v>
      </c>
      <c r="D230" s="35" t="s">
        <v>411</v>
      </c>
      <c r="E230" s="4">
        <v>2.94</v>
      </c>
      <c r="F230" s="4">
        <v>2.94</v>
      </c>
      <c r="G230" s="7">
        <v>21.75</v>
      </c>
      <c r="I230" s="7">
        <f t="shared" si="3"/>
        <v>21.75</v>
      </c>
    </row>
    <row r="231" spans="1:9" x14ac:dyDescent="0.2">
      <c r="A231" s="44" t="s">
        <v>26</v>
      </c>
      <c r="B231" s="49" t="s">
        <v>412</v>
      </c>
      <c r="C231" s="49"/>
      <c r="D231" s="49" t="s">
        <v>63</v>
      </c>
      <c r="E231" s="4">
        <v>47.59</v>
      </c>
      <c r="F231" s="4">
        <v>47.59</v>
      </c>
      <c r="G231" s="7">
        <v>352.5</v>
      </c>
      <c r="I231" s="7">
        <f t="shared" si="3"/>
        <v>352.5</v>
      </c>
    </row>
    <row r="232" spans="1:9" x14ac:dyDescent="0.2">
      <c r="A232" s="19" t="s">
        <v>15</v>
      </c>
      <c r="B232" s="35" t="s">
        <v>413</v>
      </c>
      <c r="C232" s="52"/>
      <c r="D232" s="35" t="s">
        <v>414</v>
      </c>
      <c r="E232" s="4">
        <v>0.91</v>
      </c>
      <c r="F232" s="4">
        <v>0.91300000000000003</v>
      </c>
      <c r="G232" s="7">
        <v>6.75</v>
      </c>
      <c r="I232" s="7">
        <f t="shared" si="3"/>
        <v>6.75</v>
      </c>
    </row>
    <row r="233" spans="1:9" x14ac:dyDescent="0.2">
      <c r="A233" s="41" t="s">
        <v>18</v>
      </c>
      <c r="B233" s="52" t="s">
        <v>415</v>
      </c>
      <c r="C233" s="52"/>
      <c r="D233" s="52" t="s">
        <v>416</v>
      </c>
      <c r="E233" s="4">
        <f>603.27-100.44</f>
        <v>502.83</v>
      </c>
      <c r="F233" s="4">
        <v>502.83</v>
      </c>
      <c r="G233" s="7">
        <f>4408.64-744</f>
        <v>3664.6400000000003</v>
      </c>
      <c r="H233" s="7">
        <v>40.5</v>
      </c>
      <c r="I233" s="7">
        <f t="shared" si="3"/>
        <v>3705.1400000000003</v>
      </c>
    </row>
    <row r="234" spans="1:9" x14ac:dyDescent="0.2">
      <c r="A234" s="19" t="s">
        <v>15</v>
      </c>
      <c r="B234" s="35" t="s">
        <v>417</v>
      </c>
      <c r="C234" s="35"/>
      <c r="D234" s="35" t="s">
        <v>416</v>
      </c>
      <c r="E234" s="4">
        <v>100.44</v>
      </c>
      <c r="F234" s="4">
        <v>100.44</v>
      </c>
      <c r="G234" s="7">
        <v>744</v>
      </c>
      <c r="I234" s="7">
        <f t="shared" si="3"/>
        <v>744</v>
      </c>
    </row>
    <row r="235" spans="1:9" x14ac:dyDescent="0.2">
      <c r="A235" s="19" t="s">
        <v>15</v>
      </c>
      <c r="B235" s="35" t="s">
        <v>418</v>
      </c>
      <c r="C235" s="35"/>
      <c r="D235" s="35" t="s">
        <v>23</v>
      </c>
      <c r="E235" s="4">
        <v>19.04</v>
      </c>
      <c r="F235" s="4">
        <v>19.04</v>
      </c>
      <c r="G235" s="7">
        <v>141</v>
      </c>
      <c r="I235" s="7">
        <f t="shared" si="3"/>
        <v>141</v>
      </c>
    </row>
    <row r="236" spans="1:9" x14ac:dyDescent="0.2">
      <c r="A236" s="19" t="s">
        <v>15</v>
      </c>
      <c r="B236" s="35" t="s">
        <v>419</v>
      </c>
      <c r="C236" s="35"/>
      <c r="D236" s="35" t="s">
        <v>420</v>
      </c>
      <c r="E236" s="4">
        <v>0</v>
      </c>
      <c r="F236" s="4">
        <v>0</v>
      </c>
      <c r="G236" s="7">
        <v>0</v>
      </c>
      <c r="I236" s="7">
        <f t="shared" si="3"/>
        <v>0</v>
      </c>
    </row>
    <row r="237" spans="1:9" x14ac:dyDescent="0.2">
      <c r="A237" s="2" t="s">
        <v>15</v>
      </c>
      <c r="B237" s="14" t="s">
        <v>421</v>
      </c>
      <c r="C237" s="17" t="s">
        <v>422</v>
      </c>
      <c r="D237" s="14" t="s">
        <v>47</v>
      </c>
      <c r="E237" s="4"/>
      <c r="F237" s="4"/>
      <c r="I237" s="7">
        <f t="shared" si="3"/>
        <v>0</v>
      </c>
    </row>
    <row r="238" spans="1:9" x14ac:dyDescent="0.2">
      <c r="A238" s="16" t="s">
        <v>18</v>
      </c>
      <c r="B238" s="17" t="s">
        <v>423</v>
      </c>
      <c r="C238" s="17"/>
      <c r="D238" s="17" t="s">
        <v>110</v>
      </c>
      <c r="E238" s="4">
        <v>78.06</v>
      </c>
      <c r="F238" s="4">
        <v>78.06</v>
      </c>
      <c r="G238" s="7">
        <v>578.25</v>
      </c>
      <c r="I238" s="7">
        <f t="shared" si="3"/>
        <v>578.25</v>
      </c>
    </row>
    <row r="239" spans="1:9" x14ac:dyDescent="0.2">
      <c r="A239" s="19" t="s">
        <v>15</v>
      </c>
      <c r="B239" s="35" t="s">
        <v>424</v>
      </c>
      <c r="C239" s="35"/>
      <c r="D239" s="35" t="s">
        <v>425</v>
      </c>
      <c r="E239" s="4">
        <v>0.3</v>
      </c>
      <c r="F239" s="4">
        <v>0.3</v>
      </c>
      <c r="G239" s="7">
        <v>2.25</v>
      </c>
      <c r="I239" s="7">
        <f t="shared" si="3"/>
        <v>2.25</v>
      </c>
    </row>
    <row r="240" spans="1:9" x14ac:dyDescent="0.2">
      <c r="A240" s="41" t="s">
        <v>18</v>
      </c>
      <c r="B240" s="52" t="s">
        <v>426</v>
      </c>
      <c r="C240" s="52"/>
      <c r="D240" s="52" t="s">
        <v>427</v>
      </c>
      <c r="E240" s="4">
        <f>227.61-5.77</f>
        <v>221.84</v>
      </c>
      <c r="F240" s="4">
        <v>221.84</v>
      </c>
      <c r="G240" s="7">
        <f>1685.99-42.75</f>
        <v>1643.24</v>
      </c>
      <c r="I240" s="7">
        <f t="shared" si="3"/>
        <v>1643.24</v>
      </c>
    </row>
    <row r="241" spans="1:9" x14ac:dyDescent="0.2">
      <c r="A241" s="19" t="s">
        <v>15</v>
      </c>
      <c r="B241" s="35" t="s">
        <v>426</v>
      </c>
      <c r="C241" s="35"/>
      <c r="D241" s="35" t="s">
        <v>428</v>
      </c>
      <c r="E241" s="4">
        <v>5.77</v>
      </c>
      <c r="F241" s="4">
        <v>5.77</v>
      </c>
      <c r="G241" s="7">
        <v>42.75</v>
      </c>
      <c r="I241" s="7">
        <f t="shared" si="3"/>
        <v>42.75</v>
      </c>
    </row>
    <row r="242" spans="1:9" x14ac:dyDescent="0.2">
      <c r="A242" s="2" t="s">
        <v>15</v>
      </c>
      <c r="B242" s="14" t="s">
        <v>429</v>
      </c>
      <c r="C242" s="14"/>
      <c r="D242" s="14" t="s">
        <v>37</v>
      </c>
      <c r="E242" s="4">
        <v>3.34</v>
      </c>
      <c r="F242" s="4">
        <v>3.34</v>
      </c>
      <c r="G242" s="7">
        <v>24.75</v>
      </c>
      <c r="I242" s="7">
        <f t="shared" si="3"/>
        <v>24.75</v>
      </c>
    </row>
    <row r="243" spans="1:9" x14ac:dyDescent="0.2">
      <c r="A243" s="1" t="s">
        <v>430</v>
      </c>
      <c r="B243" s="54" t="s">
        <v>431</v>
      </c>
      <c r="C243" s="54"/>
      <c r="D243" s="54" t="s">
        <v>145</v>
      </c>
      <c r="E243" s="4">
        <v>10153.450000000001</v>
      </c>
      <c r="F243" s="4">
        <v>10153.450000000001</v>
      </c>
      <c r="G243" s="7">
        <v>75210.75</v>
      </c>
      <c r="I243" s="7">
        <f t="shared" si="3"/>
        <v>75210.75</v>
      </c>
    </row>
    <row r="244" spans="1:9" x14ac:dyDescent="0.2">
      <c r="A244" s="2" t="s">
        <v>15</v>
      </c>
      <c r="B244" s="14" t="s">
        <v>432</v>
      </c>
      <c r="C244" s="14"/>
      <c r="D244" s="14" t="s">
        <v>145</v>
      </c>
      <c r="E244" s="4">
        <v>130.76</v>
      </c>
      <c r="F244" s="4">
        <v>130.76</v>
      </c>
      <c r="G244" s="7">
        <v>965.25</v>
      </c>
      <c r="H244" s="7">
        <v>2.25</v>
      </c>
      <c r="I244" s="7">
        <f t="shared" si="3"/>
        <v>967.5</v>
      </c>
    </row>
    <row r="245" spans="1:9" x14ac:dyDescent="0.2">
      <c r="A245" s="2" t="s">
        <v>15</v>
      </c>
      <c r="B245" s="14" t="s">
        <v>433</v>
      </c>
      <c r="C245" s="17" t="s">
        <v>434</v>
      </c>
      <c r="D245" s="14" t="s">
        <v>163</v>
      </c>
      <c r="E245" s="4"/>
      <c r="F245" s="4"/>
      <c r="I245" s="7">
        <f t="shared" si="3"/>
        <v>0</v>
      </c>
    </row>
    <row r="246" spans="1:9" x14ac:dyDescent="0.2">
      <c r="A246" s="2" t="s">
        <v>15</v>
      </c>
      <c r="B246" s="14" t="s">
        <v>435</v>
      </c>
      <c r="C246" s="17"/>
      <c r="D246" s="14" t="s">
        <v>436</v>
      </c>
      <c r="E246" s="4">
        <v>2.2799999999999998</v>
      </c>
      <c r="F246" s="4">
        <v>2.2799999999999998</v>
      </c>
      <c r="G246" s="7">
        <v>16.88</v>
      </c>
      <c r="I246" s="7">
        <f t="shared" si="3"/>
        <v>16.88</v>
      </c>
    </row>
    <row r="247" spans="1:9" x14ac:dyDescent="0.2">
      <c r="A247" s="1" t="s">
        <v>18</v>
      </c>
      <c r="B247" s="54" t="s">
        <v>437</v>
      </c>
      <c r="C247" s="54" t="s">
        <v>438</v>
      </c>
      <c r="D247" s="54" t="s">
        <v>145</v>
      </c>
      <c r="E247" s="4">
        <v>2972.26</v>
      </c>
      <c r="F247" s="4">
        <v>2972.26</v>
      </c>
      <c r="G247" s="7">
        <v>21533.03</v>
      </c>
      <c r="H247" s="7">
        <v>326.5</v>
      </c>
      <c r="I247" s="7">
        <f t="shared" si="3"/>
        <v>21859.53</v>
      </c>
    </row>
    <row r="248" spans="1:9" x14ac:dyDescent="0.2">
      <c r="A248" s="2" t="s">
        <v>15</v>
      </c>
      <c r="B248" s="14" t="s">
        <v>439</v>
      </c>
      <c r="C248" s="17" t="s">
        <v>438</v>
      </c>
      <c r="D248" s="14" t="s">
        <v>145</v>
      </c>
      <c r="E248" s="4">
        <v>50.57</v>
      </c>
      <c r="F248" s="4">
        <v>50.57</v>
      </c>
      <c r="G248" s="7">
        <v>341.25</v>
      </c>
      <c r="H248" s="7">
        <v>22.5</v>
      </c>
      <c r="I248" s="7">
        <f t="shared" si="3"/>
        <v>363.75</v>
      </c>
    </row>
    <row r="249" spans="1:9" x14ac:dyDescent="0.2">
      <c r="A249" s="16" t="s">
        <v>18</v>
      </c>
      <c r="B249" s="17" t="s">
        <v>440</v>
      </c>
      <c r="C249" s="17"/>
      <c r="D249" s="17" t="s">
        <v>145</v>
      </c>
      <c r="E249" s="4">
        <v>589.32000000000005</v>
      </c>
      <c r="F249" s="4">
        <v>589.32000000000005</v>
      </c>
      <c r="G249" s="7">
        <v>4365.33</v>
      </c>
      <c r="I249" s="7">
        <f t="shared" si="3"/>
        <v>4365.33</v>
      </c>
    </row>
    <row r="250" spans="1:9" x14ac:dyDescent="0.2">
      <c r="A250" s="2" t="s">
        <v>15</v>
      </c>
      <c r="B250" s="14" t="s">
        <v>441</v>
      </c>
      <c r="C250" s="14"/>
      <c r="D250" s="14" t="s">
        <v>145</v>
      </c>
      <c r="E250" s="4">
        <v>5.16</v>
      </c>
      <c r="F250" s="4">
        <v>5.16</v>
      </c>
      <c r="G250" s="7">
        <v>38.25</v>
      </c>
      <c r="I250" s="7">
        <f t="shared" si="3"/>
        <v>38.25</v>
      </c>
    </row>
    <row r="251" spans="1:9" x14ac:dyDescent="0.2">
      <c r="A251" s="2" t="s">
        <v>442</v>
      </c>
      <c r="B251" s="14" t="s">
        <v>443</v>
      </c>
      <c r="C251" s="14"/>
      <c r="D251" s="14" t="s">
        <v>444</v>
      </c>
      <c r="E251" s="4"/>
      <c r="F251" s="4"/>
      <c r="I251" s="7">
        <f t="shared" si="3"/>
        <v>0</v>
      </c>
    </row>
    <row r="252" spans="1:9" x14ac:dyDescent="0.2">
      <c r="A252" s="2" t="s">
        <v>15</v>
      </c>
      <c r="B252" s="14" t="s">
        <v>445</v>
      </c>
      <c r="C252" s="14"/>
      <c r="D252" s="14" t="s">
        <v>17</v>
      </c>
      <c r="E252" s="4">
        <v>10.77</v>
      </c>
      <c r="F252" s="4">
        <v>10.77</v>
      </c>
      <c r="G252" s="7">
        <v>79.75</v>
      </c>
      <c r="I252" s="7">
        <f t="shared" si="3"/>
        <v>79.75</v>
      </c>
    </row>
    <row r="253" spans="1:9" x14ac:dyDescent="0.2">
      <c r="A253" s="31" t="s">
        <v>15</v>
      </c>
      <c r="B253" s="32" t="s">
        <v>446</v>
      </c>
      <c r="C253" s="14"/>
      <c r="D253" s="14" t="s">
        <v>163</v>
      </c>
      <c r="E253" s="4">
        <v>1.1100000000000001</v>
      </c>
      <c r="F253" s="4">
        <v>1.1100000000000001</v>
      </c>
      <c r="G253" s="7">
        <v>8.25</v>
      </c>
      <c r="I253" s="7">
        <f t="shared" si="3"/>
        <v>8.25</v>
      </c>
    </row>
    <row r="254" spans="1:9" x14ac:dyDescent="0.2">
      <c r="A254" s="2" t="s">
        <v>15</v>
      </c>
      <c r="B254" s="14" t="s">
        <v>447</v>
      </c>
      <c r="C254" s="14"/>
      <c r="D254" s="14" t="s">
        <v>41</v>
      </c>
      <c r="E254" s="4">
        <v>2.73</v>
      </c>
      <c r="F254" s="4">
        <v>2.73</v>
      </c>
      <c r="G254" s="7">
        <v>20.25</v>
      </c>
      <c r="I254" s="7">
        <f t="shared" si="3"/>
        <v>20.25</v>
      </c>
    </row>
    <row r="255" spans="1:9" x14ac:dyDescent="0.2">
      <c r="A255" s="2" t="s">
        <v>15</v>
      </c>
      <c r="B255" s="14" t="s">
        <v>448</v>
      </c>
      <c r="C255" s="14"/>
      <c r="D255" s="14" t="s">
        <v>449</v>
      </c>
      <c r="E255" s="4">
        <v>0</v>
      </c>
      <c r="F255" s="4">
        <v>0</v>
      </c>
      <c r="G255" s="7">
        <v>0</v>
      </c>
      <c r="I255" s="7">
        <f t="shared" si="3"/>
        <v>0</v>
      </c>
    </row>
    <row r="256" spans="1:9" x14ac:dyDescent="0.2">
      <c r="A256" s="46" t="s">
        <v>18</v>
      </c>
      <c r="B256" s="55" t="s">
        <v>450</v>
      </c>
      <c r="C256" s="55"/>
      <c r="D256" s="55" t="s">
        <v>451</v>
      </c>
      <c r="E256" s="4">
        <v>359.28</v>
      </c>
      <c r="F256" s="4">
        <v>359.29</v>
      </c>
      <c r="G256" s="7">
        <v>2661.39</v>
      </c>
      <c r="I256" s="7">
        <f t="shared" si="3"/>
        <v>2661.39</v>
      </c>
    </row>
    <row r="257" spans="1:9" x14ac:dyDescent="0.2">
      <c r="A257" s="19" t="s">
        <v>15</v>
      </c>
      <c r="B257" s="35" t="s">
        <v>452</v>
      </c>
      <c r="C257" s="35"/>
      <c r="D257" s="35" t="s">
        <v>451</v>
      </c>
      <c r="E257" s="4">
        <v>1.32</v>
      </c>
      <c r="F257" s="4">
        <v>0</v>
      </c>
      <c r="G257" s="7">
        <v>0</v>
      </c>
      <c r="I257" s="7">
        <f t="shared" si="3"/>
        <v>0</v>
      </c>
    </row>
    <row r="258" spans="1:9" x14ac:dyDescent="0.2">
      <c r="A258" s="41" t="s">
        <v>442</v>
      </c>
      <c r="B258" s="52" t="s">
        <v>453</v>
      </c>
      <c r="C258" s="52"/>
      <c r="D258" s="52" t="s">
        <v>145</v>
      </c>
      <c r="E258" s="4">
        <v>328.27</v>
      </c>
      <c r="F258" s="4">
        <v>328.27</v>
      </c>
      <c r="G258" s="7">
        <v>2431.62</v>
      </c>
      <c r="I258" s="7">
        <f t="shared" si="3"/>
        <v>2431.62</v>
      </c>
    </row>
    <row r="259" spans="1:9" x14ac:dyDescent="0.2">
      <c r="A259" s="41" t="s">
        <v>442</v>
      </c>
      <c r="B259" s="52" t="s">
        <v>454</v>
      </c>
      <c r="C259" s="52"/>
      <c r="D259" s="52" t="s">
        <v>127</v>
      </c>
      <c r="E259" s="4">
        <v>93.47</v>
      </c>
      <c r="F259" s="4">
        <v>93.47</v>
      </c>
      <c r="G259" s="7">
        <v>692.37</v>
      </c>
      <c r="I259" s="7">
        <f t="shared" si="3"/>
        <v>692.37</v>
      </c>
    </row>
    <row r="260" spans="1:9" x14ac:dyDescent="0.2">
      <c r="A260" s="41" t="s">
        <v>442</v>
      </c>
      <c r="B260" s="52" t="s">
        <v>455</v>
      </c>
      <c r="C260" s="52"/>
      <c r="D260" s="52" t="s">
        <v>456</v>
      </c>
      <c r="E260" s="4">
        <v>100.65</v>
      </c>
      <c r="F260" s="4">
        <v>100.65</v>
      </c>
      <c r="G260" s="7">
        <v>745.56</v>
      </c>
      <c r="I260" s="7">
        <f t="shared" si="3"/>
        <v>745.56</v>
      </c>
    </row>
    <row r="261" spans="1:9" x14ac:dyDescent="0.2">
      <c r="A261" s="2" t="s">
        <v>15</v>
      </c>
      <c r="B261" s="14" t="s">
        <v>457</v>
      </c>
      <c r="C261" s="14"/>
      <c r="D261" s="14" t="s">
        <v>23</v>
      </c>
      <c r="E261" s="4">
        <v>1.22</v>
      </c>
      <c r="F261" s="4">
        <v>1.22</v>
      </c>
      <c r="G261" s="7">
        <v>9</v>
      </c>
      <c r="I261" s="7">
        <f t="shared" ref="I261:I324" si="4">SUM(G261:H261)</f>
        <v>9</v>
      </c>
    </row>
    <row r="262" spans="1:9" x14ac:dyDescent="0.2">
      <c r="A262" s="2" t="s">
        <v>15</v>
      </c>
      <c r="B262" s="14" t="s">
        <v>458</v>
      </c>
      <c r="C262" s="14"/>
      <c r="D262" s="14" t="s">
        <v>459</v>
      </c>
      <c r="E262" s="4">
        <v>13.7</v>
      </c>
      <c r="F262" s="4">
        <v>13.71</v>
      </c>
      <c r="G262" s="7">
        <v>92.63</v>
      </c>
      <c r="H262" s="7">
        <v>6</v>
      </c>
      <c r="I262" s="7">
        <f t="shared" si="4"/>
        <v>98.63</v>
      </c>
    </row>
    <row r="263" spans="1:9" x14ac:dyDescent="0.2">
      <c r="A263" s="2" t="s">
        <v>15</v>
      </c>
      <c r="B263" s="14" t="s">
        <v>460</v>
      </c>
      <c r="C263" s="14"/>
      <c r="D263" s="14" t="s">
        <v>384</v>
      </c>
      <c r="E263" s="4">
        <v>44.65</v>
      </c>
      <c r="F263" s="4">
        <v>44.65</v>
      </c>
      <c r="G263" s="7">
        <v>330.75</v>
      </c>
      <c r="I263" s="7">
        <f t="shared" si="4"/>
        <v>330.75</v>
      </c>
    </row>
    <row r="264" spans="1:9" x14ac:dyDescent="0.2">
      <c r="A264" s="45" t="s">
        <v>26</v>
      </c>
      <c r="B264" s="26" t="s">
        <v>461</v>
      </c>
      <c r="C264" s="26"/>
      <c r="D264" s="26" t="s">
        <v>204</v>
      </c>
      <c r="E264" s="4">
        <v>186.64</v>
      </c>
      <c r="F264" s="4">
        <v>184.5</v>
      </c>
      <c r="G264" s="7">
        <v>1286.7</v>
      </c>
      <c r="H264" s="7">
        <v>54</v>
      </c>
      <c r="I264" s="7">
        <f t="shared" si="4"/>
        <v>1340.7</v>
      </c>
    </row>
    <row r="265" spans="1:9" x14ac:dyDescent="0.2">
      <c r="A265" s="19" t="s">
        <v>15</v>
      </c>
      <c r="B265" s="35" t="s">
        <v>462</v>
      </c>
      <c r="C265" s="52" t="s">
        <v>463</v>
      </c>
      <c r="D265" s="35" t="s">
        <v>464</v>
      </c>
      <c r="E265" s="4">
        <v>0.81</v>
      </c>
      <c r="F265" s="4">
        <v>0.81</v>
      </c>
      <c r="G265" s="7">
        <v>6</v>
      </c>
      <c r="I265" s="7">
        <f t="shared" si="4"/>
        <v>6</v>
      </c>
    </row>
    <row r="266" spans="1:9" x14ac:dyDescent="0.2">
      <c r="A266" s="19" t="s">
        <v>15</v>
      </c>
      <c r="B266" s="35" t="s">
        <v>465</v>
      </c>
      <c r="C266" s="35"/>
      <c r="D266" s="35" t="s">
        <v>366</v>
      </c>
      <c r="E266" s="4"/>
      <c r="F266" s="4"/>
      <c r="I266" s="7">
        <f t="shared" si="4"/>
        <v>0</v>
      </c>
    </row>
    <row r="267" spans="1:9" x14ac:dyDescent="0.2">
      <c r="A267" s="1" t="s">
        <v>18</v>
      </c>
      <c r="B267" s="54" t="s">
        <v>466</v>
      </c>
      <c r="C267" s="54"/>
      <c r="D267" s="54" t="s">
        <v>467</v>
      </c>
      <c r="E267" s="4">
        <v>113.1</v>
      </c>
      <c r="F267" s="4">
        <v>113.1</v>
      </c>
      <c r="G267" s="7">
        <v>837.8</v>
      </c>
      <c r="I267" s="7">
        <f t="shared" si="4"/>
        <v>837.8</v>
      </c>
    </row>
    <row r="268" spans="1:9" x14ac:dyDescent="0.2">
      <c r="A268" s="2" t="s">
        <v>15</v>
      </c>
      <c r="B268" s="14" t="s">
        <v>468</v>
      </c>
      <c r="C268" s="14"/>
      <c r="D268" s="14" t="s">
        <v>280</v>
      </c>
      <c r="E268" s="4">
        <v>0</v>
      </c>
      <c r="F268" s="4">
        <v>0</v>
      </c>
      <c r="G268" s="7">
        <v>0</v>
      </c>
      <c r="I268" s="7">
        <f t="shared" si="4"/>
        <v>0</v>
      </c>
    </row>
    <row r="269" spans="1:9" x14ac:dyDescent="0.2">
      <c r="A269" s="2" t="s">
        <v>15</v>
      </c>
      <c r="B269" s="14" t="s">
        <v>469</v>
      </c>
      <c r="C269" s="14"/>
      <c r="D269" s="14" t="s">
        <v>470</v>
      </c>
      <c r="E269" s="4">
        <v>11.75</v>
      </c>
      <c r="F269" s="4">
        <v>11.75</v>
      </c>
      <c r="G269" s="7">
        <v>87</v>
      </c>
      <c r="I269" s="7">
        <f t="shared" si="4"/>
        <v>87</v>
      </c>
    </row>
    <row r="270" spans="1:9" x14ac:dyDescent="0.2">
      <c r="A270" s="45" t="s">
        <v>18</v>
      </c>
      <c r="B270" s="26" t="s">
        <v>471</v>
      </c>
      <c r="C270" s="26"/>
      <c r="D270" s="26" t="s">
        <v>239</v>
      </c>
      <c r="E270" s="4">
        <v>0</v>
      </c>
      <c r="F270" s="4">
        <v>0</v>
      </c>
      <c r="G270" s="7">
        <v>0</v>
      </c>
      <c r="I270" s="7">
        <f t="shared" si="4"/>
        <v>0</v>
      </c>
    </row>
    <row r="271" spans="1:9" x14ac:dyDescent="0.2">
      <c r="A271" s="31" t="s">
        <v>15</v>
      </c>
      <c r="B271" s="32" t="s">
        <v>472</v>
      </c>
      <c r="C271" s="32"/>
      <c r="D271" s="14" t="s">
        <v>473</v>
      </c>
      <c r="E271" s="4">
        <v>0.81</v>
      </c>
      <c r="F271" s="4">
        <v>0.81</v>
      </c>
      <c r="G271" s="7">
        <v>6</v>
      </c>
      <c r="I271" s="7">
        <f t="shared" si="4"/>
        <v>6</v>
      </c>
    </row>
    <row r="272" spans="1:9" x14ac:dyDescent="0.2">
      <c r="A272" s="29" t="s">
        <v>26</v>
      </c>
      <c r="B272" s="30" t="s">
        <v>474</v>
      </c>
      <c r="C272" s="30"/>
      <c r="D272" s="26" t="s">
        <v>96</v>
      </c>
      <c r="E272" s="4">
        <v>25648.23</v>
      </c>
      <c r="F272" s="4">
        <v>25648.23</v>
      </c>
      <c r="G272" s="7">
        <v>188680.69099999999</v>
      </c>
      <c r="H272" s="7">
        <v>881.7</v>
      </c>
      <c r="I272" s="7">
        <f t="shared" si="4"/>
        <v>189562.391</v>
      </c>
    </row>
    <row r="273" spans="1:9" x14ac:dyDescent="0.2">
      <c r="A273" s="31" t="s">
        <v>15</v>
      </c>
      <c r="B273" s="32" t="s">
        <v>475</v>
      </c>
      <c r="C273" s="17" t="s">
        <v>476</v>
      </c>
      <c r="D273" s="14" t="s">
        <v>473</v>
      </c>
      <c r="E273" s="4">
        <v>294.54000000000002</v>
      </c>
      <c r="F273" s="4">
        <v>294.54000000000002</v>
      </c>
      <c r="G273" s="7">
        <v>2181.75</v>
      </c>
      <c r="I273" s="7">
        <f t="shared" si="4"/>
        <v>2181.75</v>
      </c>
    </row>
    <row r="274" spans="1:9" x14ac:dyDescent="0.2">
      <c r="A274" s="31" t="s">
        <v>15</v>
      </c>
      <c r="B274" s="32" t="s">
        <v>477</v>
      </c>
      <c r="C274" s="14"/>
      <c r="D274" s="14" t="s">
        <v>232</v>
      </c>
      <c r="E274" s="4">
        <v>0</v>
      </c>
      <c r="F274" s="4">
        <v>0</v>
      </c>
      <c r="G274" s="7">
        <v>0</v>
      </c>
      <c r="I274" s="7">
        <f t="shared" si="4"/>
        <v>0</v>
      </c>
    </row>
    <row r="275" spans="1:9" x14ac:dyDescent="0.2">
      <c r="A275" s="1" t="s">
        <v>18</v>
      </c>
      <c r="B275" s="54" t="s">
        <v>478</v>
      </c>
      <c r="C275" s="54"/>
      <c r="D275" s="54" t="s">
        <v>479</v>
      </c>
      <c r="E275" s="4"/>
      <c r="F275" s="4"/>
      <c r="I275" s="7">
        <f t="shared" si="4"/>
        <v>0</v>
      </c>
    </row>
    <row r="276" spans="1:9" x14ac:dyDescent="0.2">
      <c r="A276" s="2" t="s">
        <v>15</v>
      </c>
      <c r="B276" s="14" t="s">
        <v>480</v>
      </c>
      <c r="C276" s="14"/>
      <c r="D276" s="14" t="s">
        <v>163</v>
      </c>
      <c r="E276" s="4">
        <v>4.46</v>
      </c>
      <c r="F276" s="4">
        <v>4.46</v>
      </c>
      <c r="G276" s="7">
        <v>33</v>
      </c>
      <c r="I276" s="7">
        <f t="shared" si="4"/>
        <v>33</v>
      </c>
    </row>
    <row r="277" spans="1:9" x14ac:dyDescent="0.2">
      <c r="A277" s="2" t="s">
        <v>15</v>
      </c>
      <c r="B277" s="14" t="s">
        <v>481</v>
      </c>
      <c r="C277" s="14"/>
      <c r="D277" s="14" t="s">
        <v>91</v>
      </c>
      <c r="E277" s="4">
        <v>32.96</v>
      </c>
      <c r="F277" s="4">
        <v>32.96</v>
      </c>
      <c r="G277" s="7">
        <v>244.13</v>
      </c>
      <c r="I277" s="7">
        <f t="shared" si="4"/>
        <v>244.13</v>
      </c>
    </row>
    <row r="278" spans="1:9" x14ac:dyDescent="0.2">
      <c r="A278" s="31" t="s">
        <v>15</v>
      </c>
      <c r="B278" s="32" t="s">
        <v>482</v>
      </c>
      <c r="C278" s="14"/>
      <c r="D278" s="14" t="s">
        <v>483</v>
      </c>
      <c r="E278" s="4">
        <v>0</v>
      </c>
      <c r="F278" s="4">
        <v>0</v>
      </c>
      <c r="G278" s="7">
        <v>0</v>
      </c>
      <c r="I278" s="7">
        <f t="shared" si="4"/>
        <v>0</v>
      </c>
    </row>
    <row r="279" spans="1:9" x14ac:dyDescent="0.2">
      <c r="A279" s="2" t="s">
        <v>15</v>
      </c>
      <c r="B279" s="14" t="s">
        <v>484</v>
      </c>
      <c r="C279" s="14"/>
      <c r="D279" s="14" t="s">
        <v>384</v>
      </c>
      <c r="E279" s="4">
        <v>18.12</v>
      </c>
      <c r="F279" s="4">
        <v>18.12</v>
      </c>
      <c r="G279" s="7">
        <v>134.25</v>
      </c>
      <c r="I279" s="7">
        <f t="shared" si="4"/>
        <v>134.25</v>
      </c>
    </row>
    <row r="280" spans="1:9" x14ac:dyDescent="0.2">
      <c r="A280" s="2" t="s">
        <v>15</v>
      </c>
      <c r="B280" s="14" t="s">
        <v>485</v>
      </c>
      <c r="C280" s="14"/>
      <c r="D280" s="14" t="s">
        <v>486</v>
      </c>
      <c r="E280" s="4">
        <v>8.4</v>
      </c>
      <c r="F280" s="4">
        <v>8.4</v>
      </c>
      <c r="G280" s="7">
        <v>62.25</v>
      </c>
      <c r="I280" s="7">
        <f t="shared" si="4"/>
        <v>62.25</v>
      </c>
    </row>
    <row r="281" spans="1:9" x14ac:dyDescent="0.2">
      <c r="A281" s="2" t="s">
        <v>15</v>
      </c>
      <c r="B281" s="14" t="s">
        <v>487</v>
      </c>
      <c r="C281" s="14"/>
      <c r="D281" s="14" t="s">
        <v>17</v>
      </c>
      <c r="E281" s="4">
        <v>0</v>
      </c>
      <c r="F281" s="4">
        <v>0</v>
      </c>
      <c r="G281" s="7">
        <v>0</v>
      </c>
      <c r="I281" s="7">
        <f t="shared" si="4"/>
        <v>0</v>
      </c>
    </row>
    <row r="282" spans="1:9" x14ac:dyDescent="0.2">
      <c r="A282" s="45" t="s">
        <v>18</v>
      </c>
      <c r="B282" s="26" t="s">
        <v>488</v>
      </c>
      <c r="C282" s="26"/>
      <c r="D282" s="26" t="s">
        <v>122</v>
      </c>
      <c r="E282" s="4">
        <v>148.84</v>
      </c>
      <c r="F282" s="4">
        <v>148.84</v>
      </c>
      <c r="G282" s="7">
        <v>1102.5</v>
      </c>
      <c r="I282" s="7">
        <f t="shared" si="4"/>
        <v>1102.5</v>
      </c>
    </row>
    <row r="283" spans="1:9" x14ac:dyDescent="0.2">
      <c r="A283" s="2" t="s">
        <v>15</v>
      </c>
      <c r="B283" s="14" t="s">
        <v>488</v>
      </c>
      <c r="C283" s="14"/>
      <c r="D283" s="14" t="s">
        <v>122</v>
      </c>
      <c r="E283" s="4">
        <v>0</v>
      </c>
      <c r="F283" s="4">
        <v>0</v>
      </c>
      <c r="G283" s="7">
        <v>0</v>
      </c>
      <c r="I283" s="7">
        <f t="shared" si="4"/>
        <v>0</v>
      </c>
    </row>
    <row r="284" spans="1:9" x14ac:dyDescent="0.2">
      <c r="A284" s="2" t="s">
        <v>15</v>
      </c>
      <c r="B284" s="14" t="s">
        <v>489</v>
      </c>
      <c r="C284" s="17" t="s">
        <v>490</v>
      </c>
      <c r="D284" s="14" t="s">
        <v>384</v>
      </c>
      <c r="E284" s="4">
        <v>47.79</v>
      </c>
      <c r="F284" s="4">
        <v>47.79</v>
      </c>
      <c r="G284" s="7">
        <v>354</v>
      </c>
      <c r="I284" s="7">
        <f t="shared" si="4"/>
        <v>354</v>
      </c>
    </row>
    <row r="285" spans="1:9" x14ac:dyDescent="0.2">
      <c r="A285" s="45" t="s">
        <v>18</v>
      </c>
      <c r="B285" s="26" t="s">
        <v>491</v>
      </c>
      <c r="C285" s="26"/>
      <c r="D285" s="26" t="s">
        <v>492</v>
      </c>
      <c r="E285" s="4">
        <v>0</v>
      </c>
      <c r="F285" s="4">
        <v>0</v>
      </c>
      <c r="G285" s="7">
        <v>0</v>
      </c>
      <c r="I285" s="7">
        <f t="shared" si="4"/>
        <v>0</v>
      </c>
    </row>
    <row r="286" spans="1:9" x14ac:dyDescent="0.2">
      <c r="A286" s="2" t="s">
        <v>15</v>
      </c>
      <c r="B286" s="14" t="s">
        <v>493</v>
      </c>
      <c r="C286" s="17"/>
      <c r="D286" s="14" t="s">
        <v>494</v>
      </c>
      <c r="E286" s="4">
        <v>0</v>
      </c>
      <c r="F286" s="4">
        <v>0</v>
      </c>
      <c r="G286" s="7">
        <v>0</v>
      </c>
      <c r="I286" s="7">
        <f t="shared" si="4"/>
        <v>0</v>
      </c>
    </row>
    <row r="287" spans="1:9" x14ac:dyDescent="0.2">
      <c r="A287" s="2" t="s">
        <v>15</v>
      </c>
      <c r="B287" s="14" t="s">
        <v>495</v>
      </c>
      <c r="C287" s="17"/>
      <c r="D287" s="14" t="s">
        <v>343</v>
      </c>
      <c r="E287" s="4">
        <v>0</v>
      </c>
      <c r="F287" s="4">
        <v>0</v>
      </c>
      <c r="G287" s="7">
        <v>0</v>
      </c>
      <c r="I287" s="7">
        <f t="shared" si="4"/>
        <v>0</v>
      </c>
    </row>
    <row r="288" spans="1:9" x14ac:dyDescent="0.2">
      <c r="A288" s="2" t="s">
        <v>15</v>
      </c>
      <c r="B288" s="14" t="s">
        <v>496</v>
      </c>
      <c r="C288" s="17" t="s">
        <v>497</v>
      </c>
      <c r="D288" s="14" t="s">
        <v>23</v>
      </c>
      <c r="E288" s="4">
        <v>0</v>
      </c>
      <c r="F288" s="4">
        <v>0</v>
      </c>
      <c r="G288" s="7">
        <v>0</v>
      </c>
      <c r="I288" s="7">
        <f t="shared" si="4"/>
        <v>0</v>
      </c>
    </row>
    <row r="289" spans="1:9" x14ac:dyDescent="0.2">
      <c r="A289" s="2" t="s">
        <v>15</v>
      </c>
      <c r="B289" s="14" t="s">
        <v>498</v>
      </c>
      <c r="C289" s="17" t="s">
        <v>499</v>
      </c>
      <c r="D289" s="14" t="s">
        <v>500</v>
      </c>
      <c r="E289" s="4">
        <v>5.5</v>
      </c>
      <c r="F289" s="4">
        <v>5.47</v>
      </c>
      <c r="G289" s="7">
        <v>40.5</v>
      </c>
      <c r="I289" s="7">
        <f t="shared" si="4"/>
        <v>40.5</v>
      </c>
    </row>
    <row r="290" spans="1:9" x14ac:dyDescent="0.2">
      <c r="A290" s="16" t="s">
        <v>18</v>
      </c>
      <c r="B290" s="17" t="s">
        <v>501</v>
      </c>
      <c r="C290" s="17"/>
      <c r="D290" s="17" t="s">
        <v>502</v>
      </c>
      <c r="E290" s="4">
        <v>2.52</v>
      </c>
      <c r="F290" s="4">
        <v>2.5299999999999998</v>
      </c>
      <c r="G290" s="7">
        <v>18.72</v>
      </c>
      <c r="I290" s="7">
        <f t="shared" si="4"/>
        <v>18.72</v>
      </c>
    </row>
    <row r="291" spans="1:9" x14ac:dyDescent="0.2">
      <c r="A291" s="2" t="s">
        <v>15</v>
      </c>
      <c r="B291" s="14" t="s">
        <v>503</v>
      </c>
      <c r="C291" s="14"/>
      <c r="D291" s="14" t="s">
        <v>504</v>
      </c>
      <c r="E291" s="4">
        <v>100.64</v>
      </c>
      <c r="F291" s="4">
        <v>100.64</v>
      </c>
      <c r="G291" s="7">
        <v>745.5</v>
      </c>
      <c r="I291" s="7">
        <f t="shared" si="4"/>
        <v>745.5</v>
      </c>
    </row>
    <row r="292" spans="1:9" x14ac:dyDescent="0.2">
      <c r="A292" s="1" t="s">
        <v>18</v>
      </c>
      <c r="B292" s="54" t="s">
        <v>505</v>
      </c>
      <c r="C292" s="54"/>
      <c r="D292" s="54" t="s">
        <v>506</v>
      </c>
      <c r="E292" s="4">
        <v>276.41000000000003</v>
      </c>
      <c r="F292" s="4">
        <v>276.41000000000003</v>
      </c>
      <c r="G292" s="7">
        <v>2047.5</v>
      </c>
      <c r="I292" s="7">
        <f t="shared" si="4"/>
        <v>2047.5</v>
      </c>
    </row>
    <row r="293" spans="1:9" x14ac:dyDescent="0.2">
      <c r="A293" s="2" t="s">
        <v>15</v>
      </c>
      <c r="B293" s="14" t="s">
        <v>507</v>
      </c>
      <c r="C293" s="14"/>
      <c r="D293" s="14" t="s">
        <v>508</v>
      </c>
      <c r="E293" s="4">
        <v>3.54</v>
      </c>
      <c r="F293" s="4">
        <v>3.54</v>
      </c>
      <c r="G293" s="7">
        <v>26.25</v>
      </c>
      <c r="I293" s="7">
        <f t="shared" si="4"/>
        <v>26.25</v>
      </c>
    </row>
    <row r="294" spans="1:9" x14ac:dyDescent="0.2">
      <c r="A294" s="2" t="s">
        <v>15</v>
      </c>
      <c r="B294" s="14" t="s">
        <v>509</v>
      </c>
      <c r="C294" s="14"/>
      <c r="D294" s="14" t="s">
        <v>343</v>
      </c>
      <c r="E294" s="4">
        <v>0</v>
      </c>
      <c r="F294" s="4">
        <v>0</v>
      </c>
      <c r="G294" s="7">
        <v>0</v>
      </c>
      <c r="I294" s="7">
        <f t="shared" si="4"/>
        <v>0</v>
      </c>
    </row>
    <row r="295" spans="1:9" x14ac:dyDescent="0.2">
      <c r="A295" s="2" t="s">
        <v>15</v>
      </c>
      <c r="B295" s="14" t="s">
        <v>510</v>
      </c>
      <c r="C295" s="14"/>
      <c r="D295" s="14" t="s">
        <v>511</v>
      </c>
      <c r="E295" s="4">
        <v>14.78</v>
      </c>
      <c r="F295" s="4">
        <v>14.78</v>
      </c>
      <c r="G295" s="7">
        <v>109.5</v>
      </c>
      <c r="I295" s="7">
        <f t="shared" si="4"/>
        <v>109.5</v>
      </c>
    </row>
    <row r="296" spans="1:9" x14ac:dyDescent="0.2">
      <c r="A296" s="31" t="s">
        <v>15</v>
      </c>
      <c r="B296" s="32" t="s">
        <v>512</v>
      </c>
      <c r="C296" s="14"/>
      <c r="D296" s="14" t="s">
        <v>37</v>
      </c>
      <c r="E296" s="4">
        <v>1.01</v>
      </c>
      <c r="F296" s="4">
        <v>1.01</v>
      </c>
      <c r="G296" s="7">
        <v>7.5</v>
      </c>
      <c r="I296" s="7">
        <f t="shared" si="4"/>
        <v>7.5</v>
      </c>
    </row>
    <row r="297" spans="1:9" x14ac:dyDescent="0.2">
      <c r="A297" s="31" t="s">
        <v>15</v>
      </c>
      <c r="B297" s="32" t="s">
        <v>513</v>
      </c>
      <c r="C297" s="17" t="s">
        <v>514</v>
      </c>
      <c r="D297" s="14" t="s">
        <v>23</v>
      </c>
      <c r="E297" s="4">
        <v>1.22</v>
      </c>
      <c r="F297" s="4">
        <v>1.22</v>
      </c>
      <c r="G297" s="7">
        <v>9</v>
      </c>
      <c r="I297" s="7">
        <f t="shared" si="4"/>
        <v>9</v>
      </c>
    </row>
    <row r="298" spans="1:9" x14ac:dyDescent="0.2">
      <c r="A298" s="22" t="s">
        <v>15</v>
      </c>
      <c r="B298" s="23" t="s">
        <v>515</v>
      </c>
      <c r="C298" s="14"/>
      <c r="D298" s="14" t="s">
        <v>384</v>
      </c>
      <c r="E298" s="4"/>
      <c r="F298" s="4"/>
      <c r="I298" s="7">
        <f t="shared" si="4"/>
        <v>0</v>
      </c>
    </row>
    <row r="299" spans="1:9" x14ac:dyDescent="0.2">
      <c r="A299" s="31" t="s">
        <v>15</v>
      </c>
      <c r="B299" s="32" t="s">
        <v>516</v>
      </c>
      <c r="C299" s="30" t="s">
        <v>517</v>
      </c>
      <c r="D299" s="32" t="s">
        <v>23</v>
      </c>
      <c r="E299" s="4"/>
      <c r="F299" s="4"/>
      <c r="I299" s="7">
        <f t="shared" si="4"/>
        <v>0</v>
      </c>
    </row>
    <row r="300" spans="1:9" x14ac:dyDescent="0.2">
      <c r="A300" s="29" t="s">
        <v>18</v>
      </c>
      <c r="B300" s="30" t="s">
        <v>518</v>
      </c>
      <c r="C300" s="17"/>
      <c r="D300" s="26" t="s">
        <v>519</v>
      </c>
      <c r="E300" s="4">
        <v>15.24</v>
      </c>
      <c r="F300" s="4">
        <v>15.24</v>
      </c>
      <c r="G300" s="7">
        <v>112.9</v>
      </c>
      <c r="I300" s="7">
        <f t="shared" si="4"/>
        <v>112.9</v>
      </c>
    </row>
    <row r="301" spans="1:9" x14ac:dyDescent="0.2">
      <c r="A301" s="31" t="s">
        <v>15</v>
      </c>
      <c r="B301" s="32" t="s">
        <v>520</v>
      </c>
      <c r="C301" s="14"/>
      <c r="D301" s="14" t="s">
        <v>23</v>
      </c>
      <c r="E301" s="4">
        <v>8.3000000000000007</v>
      </c>
      <c r="F301" s="4">
        <v>8.3000000000000007</v>
      </c>
      <c r="G301" s="7">
        <v>61.5</v>
      </c>
      <c r="I301" s="7">
        <f t="shared" si="4"/>
        <v>61.5</v>
      </c>
    </row>
    <row r="302" spans="1:9" x14ac:dyDescent="0.2">
      <c r="A302" s="31" t="s">
        <v>15</v>
      </c>
      <c r="B302" s="32" t="s">
        <v>521</v>
      </c>
      <c r="C302" s="14"/>
      <c r="D302" s="14" t="s">
        <v>91</v>
      </c>
      <c r="E302" s="4">
        <v>0</v>
      </c>
      <c r="F302" s="4">
        <v>0</v>
      </c>
      <c r="G302" s="7">
        <v>0</v>
      </c>
      <c r="I302" s="7">
        <f t="shared" si="4"/>
        <v>0</v>
      </c>
    </row>
    <row r="303" spans="1:9" x14ac:dyDescent="0.2">
      <c r="A303" s="1" t="s">
        <v>18</v>
      </c>
      <c r="B303" s="54" t="s">
        <v>522</v>
      </c>
      <c r="C303" s="54"/>
      <c r="D303" s="54" t="s">
        <v>523</v>
      </c>
      <c r="E303" s="4">
        <v>35.78</v>
      </c>
      <c r="F303" s="4">
        <v>35.770000000000003</v>
      </c>
      <c r="G303" s="7">
        <v>264.98</v>
      </c>
      <c r="I303" s="7">
        <f t="shared" si="4"/>
        <v>264.98</v>
      </c>
    </row>
    <row r="304" spans="1:9" x14ac:dyDescent="0.2">
      <c r="A304" s="2" t="s">
        <v>15</v>
      </c>
      <c r="B304" s="14" t="s">
        <v>524</v>
      </c>
      <c r="C304" s="14"/>
      <c r="D304" s="14" t="s">
        <v>384</v>
      </c>
      <c r="E304" s="4">
        <v>4.76</v>
      </c>
      <c r="F304" s="4">
        <v>4.76</v>
      </c>
      <c r="G304" s="7">
        <v>35.25</v>
      </c>
      <c r="I304" s="7">
        <f t="shared" si="4"/>
        <v>35.25</v>
      </c>
    </row>
    <row r="305" spans="1:9" x14ac:dyDescent="0.2">
      <c r="A305" s="45" t="s">
        <v>26</v>
      </c>
      <c r="B305" s="26" t="s">
        <v>525</v>
      </c>
      <c r="C305" s="26"/>
      <c r="D305" s="26" t="s">
        <v>526</v>
      </c>
      <c r="E305" s="4">
        <v>2153.67</v>
      </c>
      <c r="F305" s="4">
        <v>2153.64</v>
      </c>
      <c r="G305" s="7">
        <v>15951.753000000001</v>
      </c>
      <c r="H305" s="7">
        <v>0.75</v>
      </c>
      <c r="I305" s="7">
        <f t="shared" si="4"/>
        <v>15952.503000000001</v>
      </c>
    </row>
    <row r="306" spans="1:9" x14ac:dyDescent="0.2">
      <c r="A306" s="2" t="s">
        <v>15</v>
      </c>
      <c r="B306" s="14" t="s">
        <v>527</v>
      </c>
      <c r="C306" s="14"/>
      <c r="D306" s="14" t="s">
        <v>528</v>
      </c>
      <c r="E306" s="4">
        <v>0</v>
      </c>
      <c r="F306" s="4">
        <v>0</v>
      </c>
      <c r="G306" s="7">
        <v>0</v>
      </c>
      <c r="I306" s="7">
        <f t="shared" si="4"/>
        <v>0</v>
      </c>
    </row>
    <row r="307" spans="1:9" x14ac:dyDescent="0.2">
      <c r="A307" s="27" t="s">
        <v>18</v>
      </c>
      <c r="B307" s="28" t="s">
        <v>529</v>
      </c>
      <c r="C307" s="17"/>
      <c r="D307" s="17" t="s">
        <v>530</v>
      </c>
      <c r="E307" s="4">
        <v>130.15</v>
      </c>
      <c r="F307" s="4">
        <v>130.15</v>
      </c>
      <c r="G307" s="7">
        <v>964.04</v>
      </c>
      <c r="I307" s="7">
        <f t="shared" si="4"/>
        <v>964.04</v>
      </c>
    </row>
    <row r="308" spans="1:9" x14ac:dyDescent="0.2">
      <c r="A308" s="31" t="s">
        <v>15</v>
      </c>
      <c r="B308" s="32" t="s">
        <v>531</v>
      </c>
      <c r="C308" s="32"/>
      <c r="D308" s="32" t="s">
        <v>23</v>
      </c>
      <c r="E308" s="4">
        <v>1.1100000000000001</v>
      </c>
      <c r="F308" s="4">
        <v>1.1100000000000001</v>
      </c>
      <c r="G308" s="7">
        <v>8.25</v>
      </c>
      <c r="I308" s="7">
        <f t="shared" si="4"/>
        <v>8.25</v>
      </c>
    </row>
    <row r="309" spans="1:9" x14ac:dyDescent="0.2">
      <c r="A309" s="31" t="s">
        <v>15</v>
      </c>
      <c r="B309" s="32" t="s">
        <v>532</v>
      </c>
      <c r="C309" s="17" t="s">
        <v>533</v>
      </c>
      <c r="D309" s="14" t="s">
        <v>534</v>
      </c>
      <c r="E309" s="4">
        <v>0.22</v>
      </c>
      <c r="F309" s="4">
        <v>0.2</v>
      </c>
      <c r="G309" s="7">
        <v>1.5</v>
      </c>
      <c r="I309" s="7">
        <f t="shared" si="4"/>
        <v>1.5</v>
      </c>
    </row>
    <row r="310" spans="1:9" x14ac:dyDescent="0.2">
      <c r="A310" s="27" t="s">
        <v>535</v>
      </c>
      <c r="B310" s="28" t="s">
        <v>536</v>
      </c>
      <c r="C310" s="17" t="s">
        <v>537</v>
      </c>
      <c r="D310" s="17" t="s">
        <v>538</v>
      </c>
      <c r="E310" s="4">
        <v>35.72</v>
      </c>
      <c r="F310" s="4">
        <v>35.72</v>
      </c>
      <c r="G310" s="7">
        <v>264.60000000000002</v>
      </c>
      <c r="I310" s="7">
        <f t="shared" si="4"/>
        <v>264.60000000000002</v>
      </c>
    </row>
    <row r="311" spans="1:9" x14ac:dyDescent="0.2">
      <c r="A311" s="22" t="s">
        <v>15</v>
      </c>
      <c r="B311" s="23" t="s">
        <v>539</v>
      </c>
      <c r="C311" s="14"/>
      <c r="D311" s="14" t="s">
        <v>77</v>
      </c>
      <c r="E311" s="4">
        <v>0</v>
      </c>
      <c r="F311" s="4">
        <v>0</v>
      </c>
      <c r="G311" s="7">
        <v>0</v>
      </c>
      <c r="I311" s="7">
        <f t="shared" si="4"/>
        <v>0</v>
      </c>
    </row>
    <row r="312" spans="1:9" x14ac:dyDescent="0.2">
      <c r="A312" s="27" t="s">
        <v>18</v>
      </c>
      <c r="B312" s="28" t="s">
        <v>540</v>
      </c>
      <c r="C312" s="28"/>
      <c r="D312" s="28" t="s">
        <v>541</v>
      </c>
      <c r="E312" s="4">
        <v>465.16</v>
      </c>
      <c r="F312" s="4">
        <v>465.16</v>
      </c>
      <c r="G312" s="7">
        <v>3445.64</v>
      </c>
      <c r="I312" s="7">
        <f t="shared" si="4"/>
        <v>3445.64</v>
      </c>
    </row>
    <row r="313" spans="1:9" x14ac:dyDescent="0.2">
      <c r="A313" s="2" t="s">
        <v>15</v>
      </c>
      <c r="B313" s="14" t="s">
        <v>542</v>
      </c>
      <c r="C313" s="17" t="s">
        <v>543</v>
      </c>
      <c r="D313" s="14" t="s">
        <v>23</v>
      </c>
      <c r="E313" s="4">
        <v>1.42</v>
      </c>
      <c r="F313" s="4">
        <v>1.42</v>
      </c>
      <c r="G313" s="7">
        <v>10.5</v>
      </c>
      <c r="I313" s="7">
        <f t="shared" si="4"/>
        <v>10.5</v>
      </c>
    </row>
    <row r="314" spans="1:9" x14ac:dyDescent="0.2">
      <c r="A314" s="2" t="s">
        <v>15</v>
      </c>
      <c r="B314" s="14" t="s">
        <v>544</v>
      </c>
      <c r="C314" s="17"/>
      <c r="D314" s="14" t="s">
        <v>545</v>
      </c>
      <c r="E314" s="4">
        <v>0</v>
      </c>
      <c r="F314" s="4">
        <v>0</v>
      </c>
      <c r="G314" s="7">
        <v>0</v>
      </c>
      <c r="I314" s="7">
        <f t="shared" si="4"/>
        <v>0</v>
      </c>
    </row>
    <row r="315" spans="1:9" x14ac:dyDescent="0.2">
      <c r="A315" s="2" t="s">
        <v>15</v>
      </c>
      <c r="B315" s="14" t="s">
        <v>546</v>
      </c>
      <c r="C315" s="14"/>
      <c r="D315" s="14" t="s">
        <v>229</v>
      </c>
      <c r="E315" s="4">
        <v>2.73</v>
      </c>
      <c r="F315" s="4">
        <v>2.73</v>
      </c>
      <c r="G315" s="7">
        <v>20.25</v>
      </c>
      <c r="I315" s="7">
        <f t="shared" si="4"/>
        <v>20.25</v>
      </c>
    </row>
    <row r="316" spans="1:9" x14ac:dyDescent="0.2">
      <c r="A316" s="2" t="s">
        <v>15</v>
      </c>
      <c r="B316" s="14" t="s">
        <v>547</v>
      </c>
      <c r="C316" s="14"/>
      <c r="D316" s="14" t="s">
        <v>23</v>
      </c>
      <c r="E316" s="4">
        <v>11.34</v>
      </c>
      <c r="F316" s="4">
        <v>11.34</v>
      </c>
      <c r="G316" s="7">
        <v>84</v>
      </c>
      <c r="I316" s="7">
        <f t="shared" si="4"/>
        <v>84</v>
      </c>
    </row>
    <row r="317" spans="1:9" x14ac:dyDescent="0.2">
      <c r="A317" s="16" t="s">
        <v>18</v>
      </c>
      <c r="B317" s="17" t="s">
        <v>548</v>
      </c>
      <c r="C317" s="17"/>
      <c r="D317" s="17" t="s">
        <v>549</v>
      </c>
      <c r="E317" s="4">
        <v>99.63</v>
      </c>
      <c r="F317" s="4">
        <v>99.63</v>
      </c>
      <c r="G317" s="7">
        <v>738</v>
      </c>
      <c r="I317" s="7">
        <f t="shared" si="4"/>
        <v>738</v>
      </c>
    </row>
    <row r="318" spans="1:9" x14ac:dyDescent="0.2">
      <c r="A318" s="45" t="s">
        <v>26</v>
      </c>
      <c r="B318" s="26" t="s">
        <v>550</v>
      </c>
      <c r="C318" s="17"/>
      <c r="D318" s="26" t="s">
        <v>372</v>
      </c>
      <c r="E318" s="4">
        <v>48.8</v>
      </c>
      <c r="F318" s="4">
        <v>48.8</v>
      </c>
      <c r="G318" s="7">
        <v>361.50029999999998</v>
      </c>
      <c r="I318" s="7">
        <f t="shared" si="4"/>
        <v>361.50029999999998</v>
      </c>
    </row>
    <row r="319" spans="1:9" x14ac:dyDescent="0.2">
      <c r="A319" s="2" t="s">
        <v>15</v>
      </c>
      <c r="B319" s="14" t="s">
        <v>551</v>
      </c>
      <c r="C319" s="14"/>
      <c r="D319" s="14" t="s">
        <v>552</v>
      </c>
      <c r="E319" s="4">
        <v>0</v>
      </c>
      <c r="F319" s="4">
        <v>0</v>
      </c>
      <c r="G319" s="7">
        <v>0</v>
      </c>
      <c r="I319" s="7">
        <f t="shared" si="4"/>
        <v>0</v>
      </c>
    </row>
    <row r="320" spans="1:9" x14ac:dyDescent="0.2">
      <c r="A320" s="31" t="s">
        <v>15</v>
      </c>
      <c r="B320" s="32" t="s">
        <v>553</v>
      </c>
      <c r="C320" s="32"/>
      <c r="D320" s="32" t="s">
        <v>23</v>
      </c>
      <c r="E320" s="4">
        <v>2.23</v>
      </c>
      <c r="F320" s="4">
        <v>2.23</v>
      </c>
      <c r="G320" s="7">
        <v>16.5</v>
      </c>
      <c r="I320" s="7">
        <f t="shared" si="4"/>
        <v>16.5</v>
      </c>
    </row>
    <row r="321" spans="1:9" x14ac:dyDescent="0.2">
      <c r="A321" s="22" t="s">
        <v>15</v>
      </c>
      <c r="B321" s="23" t="s">
        <v>554</v>
      </c>
      <c r="C321" s="17" t="s">
        <v>555</v>
      </c>
      <c r="D321" s="14" t="s">
        <v>163</v>
      </c>
      <c r="E321" s="4">
        <v>0</v>
      </c>
      <c r="F321" s="4">
        <v>0</v>
      </c>
      <c r="G321" s="7">
        <v>0</v>
      </c>
      <c r="I321" s="7">
        <f t="shared" si="4"/>
        <v>0</v>
      </c>
    </row>
    <row r="322" spans="1:9" x14ac:dyDescent="0.2">
      <c r="A322" s="19" t="s">
        <v>15</v>
      </c>
      <c r="B322" s="35" t="s">
        <v>556</v>
      </c>
      <c r="C322" s="52" t="s">
        <v>557</v>
      </c>
      <c r="D322" s="35" t="s">
        <v>198</v>
      </c>
      <c r="E322" s="4">
        <v>18.829999999999998</v>
      </c>
      <c r="F322" s="4">
        <v>18.829999999999998</v>
      </c>
      <c r="G322" s="7">
        <v>139.5</v>
      </c>
      <c r="I322" s="7">
        <f t="shared" si="4"/>
        <v>139.5</v>
      </c>
    </row>
    <row r="323" spans="1:9" x14ac:dyDescent="0.2">
      <c r="A323" s="19" t="s">
        <v>15</v>
      </c>
      <c r="B323" s="35" t="s">
        <v>558</v>
      </c>
      <c r="C323" s="52" t="s">
        <v>559</v>
      </c>
      <c r="D323" s="35" t="s">
        <v>163</v>
      </c>
      <c r="E323" s="4">
        <v>25.31</v>
      </c>
      <c r="F323" s="4">
        <v>25.31</v>
      </c>
      <c r="G323" s="7">
        <v>187.5</v>
      </c>
      <c r="I323" s="7">
        <f t="shared" si="4"/>
        <v>187.5</v>
      </c>
    </row>
    <row r="324" spans="1:9" x14ac:dyDescent="0.2">
      <c r="A324" s="22" t="s">
        <v>15</v>
      </c>
      <c r="B324" s="23" t="s">
        <v>560</v>
      </c>
      <c r="C324" s="17" t="s">
        <v>561</v>
      </c>
      <c r="D324" s="14" t="s">
        <v>562</v>
      </c>
      <c r="E324" s="4"/>
      <c r="F324" s="4"/>
      <c r="I324" s="7">
        <f t="shared" si="4"/>
        <v>0</v>
      </c>
    </row>
    <row r="325" spans="1:9" x14ac:dyDescent="0.2">
      <c r="A325" s="19" t="s">
        <v>15</v>
      </c>
      <c r="B325" s="35" t="s">
        <v>563</v>
      </c>
      <c r="C325" s="52" t="s">
        <v>564</v>
      </c>
      <c r="D325" s="35" t="s">
        <v>252</v>
      </c>
      <c r="E325" s="4">
        <v>3.95</v>
      </c>
      <c r="F325" s="4">
        <v>3.95</v>
      </c>
      <c r="G325" s="7">
        <v>29.25</v>
      </c>
      <c r="I325" s="7">
        <f t="shared" ref="I325:I388" si="5">SUM(G325:H325)</f>
        <v>29.25</v>
      </c>
    </row>
    <row r="326" spans="1:9" x14ac:dyDescent="0.2">
      <c r="A326" s="19" t="s">
        <v>15</v>
      </c>
      <c r="B326" s="35" t="s">
        <v>565</v>
      </c>
      <c r="C326" s="52" t="s">
        <v>566</v>
      </c>
      <c r="D326" s="35" t="s">
        <v>567</v>
      </c>
      <c r="E326" s="4">
        <v>0</v>
      </c>
      <c r="F326" s="4">
        <v>0</v>
      </c>
      <c r="G326" s="7">
        <v>0</v>
      </c>
      <c r="I326" s="7">
        <f t="shared" si="5"/>
        <v>0</v>
      </c>
    </row>
    <row r="327" spans="1:9" x14ac:dyDescent="0.2">
      <c r="A327" s="41" t="s">
        <v>18</v>
      </c>
      <c r="B327" s="52" t="s">
        <v>568</v>
      </c>
      <c r="C327" s="52" t="s">
        <v>569</v>
      </c>
      <c r="D327" s="52" t="s">
        <v>283</v>
      </c>
      <c r="E327" s="4">
        <v>320.25</v>
      </c>
      <c r="F327" s="4">
        <v>320.25</v>
      </c>
      <c r="G327" s="7">
        <v>2372.2199999999998</v>
      </c>
      <c r="I327" s="7">
        <f t="shared" si="5"/>
        <v>2372.2199999999998</v>
      </c>
    </row>
    <row r="328" spans="1:9" x14ac:dyDescent="0.2">
      <c r="A328" s="19" t="s">
        <v>15</v>
      </c>
      <c r="B328" s="35" t="s">
        <v>570</v>
      </c>
      <c r="C328" s="52" t="s">
        <v>569</v>
      </c>
      <c r="D328" s="35" t="s">
        <v>283</v>
      </c>
      <c r="E328" s="4">
        <v>0</v>
      </c>
      <c r="F328" s="4">
        <v>0</v>
      </c>
      <c r="G328" s="7">
        <v>0</v>
      </c>
      <c r="I328" s="7">
        <f t="shared" si="5"/>
        <v>0</v>
      </c>
    </row>
    <row r="329" spans="1:9" x14ac:dyDescent="0.2">
      <c r="A329" s="36" t="s">
        <v>15</v>
      </c>
      <c r="B329" s="20" t="s">
        <v>571</v>
      </c>
      <c r="C329" s="52"/>
      <c r="D329" s="35" t="s">
        <v>384</v>
      </c>
      <c r="E329" s="4">
        <v>2.73</v>
      </c>
      <c r="F329" s="4">
        <v>2.73</v>
      </c>
      <c r="G329" s="7">
        <v>20.25</v>
      </c>
      <c r="I329" s="7">
        <f t="shared" si="5"/>
        <v>20.25</v>
      </c>
    </row>
    <row r="330" spans="1:9" x14ac:dyDescent="0.2">
      <c r="A330" s="50" t="s">
        <v>18</v>
      </c>
      <c r="B330" s="37" t="s">
        <v>572</v>
      </c>
      <c r="C330" s="49" t="s">
        <v>573</v>
      </c>
      <c r="D330" s="49" t="s">
        <v>574</v>
      </c>
      <c r="E330" s="4">
        <v>277.83</v>
      </c>
      <c r="F330" s="4">
        <v>277.83</v>
      </c>
      <c r="G330" s="7">
        <v>2058.0300000000002</v>
      </c>
      <c r="I330" s="7">
        <f t="shared" si="5"/>
        <v>2058.0300000000002</v>
      </c>
    </row>
    <row r="331" spans="1:9" x14ac:dyDescent="0.2">
      <c r="A331" s="36" t="s">
        <v>15</v>
      </c>
      <c r="B331" s="20" t="s">
        <v>572</v>
      </c>
      <c r="C331" s="49" t="s">
        <v>573</v>
      </c>
      <c r="D331" s="35" t="s">
        <v>574</v>
      </c>
      <c r="E331" s="4">
        <v>0</v>
      </c>
      <c r="F331" s="4">
        <v>0</v>
      </c>
      <c r="G331" s="7">
        <v>0</v>
      </c>
      <c r="I331" s="7">
        <f t="shared" si="5"/>
        <v>0</v>
      </c>
    </row>
    <row r="332" spans="1:9" x14ac:dyDescent="0.2">
      <c r="A332" s="2" t="s">
        <v>15</v>
      </c>
      <c r="B332" s="14" t="s">
        <v>575</v>
      </c>
      <c r="C332" s="17" t="s">
        <v>576</v>
      </c>
      <c r="D332" s="14" t="s">
        <v>88</v>
      </c>
      <c r="E332" s="4">
        <v>0.41</v>
      </c>
      <c r="F332" s="4">
        <v>0.41</v>
      </c>
      <c r="G332" s="7">
        <v>3</v>
      </c>
      <c r="I332" s="7">
        <f t="shared" si="5"/>
        <v>3</v>
      </c>
    </row>
    <row r="333" spans="1:9" x14ac:dyDescent="0.2">
      <c r="A333" s="2" t="s">
        <v>15</v>
      </c>
      <c r="B333" s="14" t="s">
        <v>577</v>
      </c>
      <c r="C333" s="17"/>
      <c r="D333" s="14" t="s">
        <v>23</v>
      </c>
      <c r="E333" s="4">
        <v>0</v>
      </c>
      <c r="F333" s="38">
        <v>0</v>
      </c>
      <c r="G333" s="7">
        <v>0</v>
      </c>
      <c r="I333" s="7">
        <f t="shared" si="5"/>
        <v>0</v>
      </c>
    </row>
    <row r="334" spans="1:9" x14ac:dyDescent="0.2">
      <c r="A334" s="2" t="s">
        <v>15</v>
      </c>
      <c r="B334" s="14" t="s">
        <v>578</v>
      </c>
      <c r="C334" s="17"/>
      <c r="D334" s="14" t="s">
        <v>579</v>
      </c>
      <c r="E334" s="4"/>
      <c r="F334" s="4"/>
      <c r="I334" s="7">
        <f t="shared" si="5"/>
        <v>0</v>
      </c>
    </row>
    <row r="335" spans="1:9" x14ac:dyDescent="0.2">
      <c r="A335" s="2" t="s">
        <v>15</v>
      </c>
      <c r="B335" s="14" t="s">
        <v>580</v>
      </c>
      <c r="C335" s="17"/>
      <c r="D335" s="14" t="s">
        <v>23</v>
      </c>
      <c r="E335" s="4">
        <v>2.23</v>
      </c>
      <c r="F335" s="4">
        <v>2.23</v>
      </c>
      <c r="G335" s="7">
        <v>16.5</v>
      </c>
      <c r="I335" s="7">
        <f t="shared" si="5"/>
        <v>16.5</v>
      </c>
    </row>
    <row r="336" spans="1:9" x14ac:dyDescent="0.2">
      <c r="A336" s="31" t="s">
        <v>15</v>
      </c>
      <c r="B336" s="32" t="s">
        <v>581</v>
      </c>
      <c r="C336" s="17"/>
      <c r="D336" s="14" t="s">
        <v>198</v>
      </c>
      <c r="E336" s="4"/>
      <c r="F336" s="4"/>
      <c r="I336" s="7">
        <f t="shared" si="5"/>
        <v>0</v>
      </c>
    </row>
    <row r="337" spans="1:9" x14ac:dyDescent="0.2">
      <c r="A337" s="29" t="s">
        <v>26</v>
      </c>
      <c r="B337" s="30" t="s">
        <v>582</v>
      </c>
      <c r="C337" s="26"/>
      <c r="D337" s="26" t="s">
        <v>523</v>
      </c>
      <c r="E337" s="4">
        <v>146.37</v>
      </c>
      <c r="F337" s="4">
        <v>146.37</v>
      </c>
      <c r="G337" s="7">
        <v>1084.2070000000001</v>
      </c>
      <c r="I337" s="7">
        <f t="shared" si="5"/>
        <v>1084.2070000000001</v>
      </c>
    </row>
    <row r="338" spans="1:9" x14ac:dyDescent="0.2">
      <c r="A338" s="29" t="s">
        <v>26</v>
      </c>
      <c r="B338" s="30" t="s">
        <v>583</v>
      </c>
      <c r="C338" s="26"/>
      <c r="D338" s="26" t="s">
        <v>110</v>
      </c>
      <c r="E338" s="4">
        <v>207.08</v>
      </c>
      <c r="F338" s="4">
        <v>207.07</v>
      </c>
      <c r="G338" s="7">
        <v>1533.885</v>
      </c>
      <c r="I338" s="7">
        <f t="shared" si="5"/>
        <v>1533.885</v>
      </c>
    </row>
    <row r="339" spans="1:9" x14ac:dyDescent="0.2">
      <c r="A339" s="31" t="s">
        <v>15</v>
      </c>
      <c r="B339" s="32" t="s">
        <v>584</v>
      </c>
      <c r="C339" s="17"/>
      <c r="D339" s="14" t="s">
        <v>207</v>
      </c>
      <c r="E339" s="4">
        <v>14.48</v>
      </c>
      <c r="F339" s="4">
        <v>14.48</v>
      </c>
      <c r="G339" s="7">
        <v>107.25</v>
      </c>
      <c r="I339" s="7">
        <f t="shared" si="5"/>
        <v>107.25</v>
      </c>
    </row>
    <row r="340" spans="1:9" x14ac:dyDescent="0.2">
      <c r="A340" s="2" t="s">
        <v>15</v>
      </c>
      <c r="B340" s="14" t="s">
        <v>585</v>
      </c>
      <c r="C340" s="14"/>
      <c r="D340" s="14" t="s">
        <v>366</v>
      </c>
      <c r="E340" s="4">
        <v>7.56</v>
      </c>
      <c r="F340" s="4">
        <v>7.59</v>
      </c>
      <c r="G340" s="7">
        <v>56.25</v>
      </c>
      <c r="I340" s="7">
        <f t="shared" si="5"/>
        <v>56.25</v>
      </c>
    </row>
    <row r="341" spans="1:9" x14ac:dyDescent="0.2">
      <c r="A341" s="2" t="s">
        <v>15</v>
      </c>
      <c r="B341" s="14" t="s">
        <v>586</v>
      </c>
      <c r="C341" s="14"/>
      <c r="D341" s="14" t="s">
        <v>218</v>
      </c>
      <c r="E341" s="4">
        <v>1.82</v>
      </c>
      <c r="F341" s="4">
        <v>1.82</v>
      </c>
      <c r="G341" s="7">
        <v>13.5</v>
      </c>
      <c r="I341" s="7">
        <f t="shared" si="5"/>
        <v>13.5</v>
      </c>
    </row>
    <row r="342" spans="1:9" x14ac:dyDescent="0.2">
      <c r="A342" s="2" t="s">
        <v>15</v>
      </c>
      <c r="B342" s="14" t="s">
        <v>587</v>
      </c>
      <c r="C342" s="17" t="s">
        <v>588</v>
      </c>
      <c r="D342" s="14" t="s">
        <v>384</v>
      </c>
      <c r="E342" s="4">
        <v>57.66</v>
      </c>
      <c r="F342" s="4">
        <v>57.66</v>
      </c>
      <c r="G342" s="7">
        <v>427.13</v>
      </c>
      <c r="I342" s="7">
        <f t="shared" si="5"/>
        <v>427.13</v>
      </c>
    </row>
    <row r="343" spans="1:9" x14ac:dyDescent="0.2">
      <c r="A343" s="2" t="s">
        <v>15</v>
      </c>
      <c r="B343" s="14" t="s">
        <v>589</v>
      </c>
      <c r="C343" s="14"/>
      <c r="D343" s="14" t="s">
        <v>590</v>
      </c>
      <c r="E343" s="4">
        <v>0.41</v>
      </c>
      <c r="F343" s="4">
        <v>0.41</v>
      </c>
      <c r="G343" s="7">
        <v>3</v>
      </c>
      <c r="I343" s="7">
        <f t="shared" si="5"/>
        <v>3</v>
      </c>
    </row>
    <row r="344" spans="1:9" x14ac:dyDescent="0.2">
      <c r="A344" s="2" t="s">
        <v>15</v>
      </c>
      <c r="B344" s="14" t="s">
        <v>591</v>
      </c>
      <c r="C344" s="14"/>
      <c r="D344" s="14" t="s">
        <v>23</v>
      </c>
      <c r="E344" s="4">
        <v>1.82</v>
      </c>
      <c r="F344" s="4">
        <v>1.82</v>
      </c>
      <c r="G344" s="7">
        <v>13.5</v>
      </c>
      <c r="I344" s="7">
        <f t="shared" si="5"/>
        <v>13.5</v>
      </c>
    </row>
    <row r="345" spans="1:9" x14ac:dyDescent="0.2">
      <c r="A345" s="2" t="s">
        <v>15</v>
      </c>
      <c r="B345" s="14" t="s">
        <v>592</v>
      </c>
      <c r="C345" s="17"/>
      <c r="D345" s="14" t="s">
        <v>256</v>
      </c>
      <c r="E345" s="4">
        <v>0.91</v>
      </c>
      <c r="F345" s="4">
        <v>0.91</v>
      </c>
      <c r="G345" s="7">
        <v>6.75</v>
      </c>
      <c r="I345" s="7">
        <f t="shared" si="5"/>
        <v>6.75</v>
      </c>
    </row>
    <row r="346" spans="1:9" x14ac:dyDescent="0.2">
      <c r="A346" s="2" t="s">
        <v>15</v>
      </c>
      <c r="B346" s="14" t="s">
        <v>593</v>
      </c>
      <c r="C346" s="26" t="s">
        <v>594</v>
      </c>
      <c r="D346" s="14" t="s">
        <v>23</v>
      </c>
      <c r="E346" s="4">
        <v>0</v>
      </c>
      <c r="F346" s="4">
        <v>0</v>
      </c>
      <c r="G346" s="7">
        <v>0</v>
      </c>
      <c r="I346" s="7">
        <f t="shared" si="5"/>
        <v>0</v>
      </c>
    </row>
    <row r="347" spans="1:9" x14ac:dyDescent="0.2">
      <c r="A347" s="2" t="s">
        <v>15</v>
      </c>
      <c r="B347" s="14" t="s">
        <v>595</v>
      </c>
      <c r="C347" s="17" t="s">
        <v>596</v>
      </c>
      <c r="D347" s="14" t="s">
        <v>101</v>
      </c>
      <c r="E347" s="4">
        <v>0</v>
      </c>
      <c r="F347" s="4">
        <v>0</v>
      </c>
      <c r="G347" s="7">
        <v>0</v>
      </c>
      <c r="I347" s="7">
        <f t="shared" si="5"/>
        <v>0</v>
      </c>
    </row>
    <row r="348" spans="1:9" x14ac:dyDescent="0.2">
      <c r="A348" s="2" t="s">
        <v>15</v>
      </c>
      <c r="B348" s="14" t="s">
        <v>597</v>
      </c>
      <c r="C348" s="17"/>
      <c r="D348" s="14" t="s">
        <v>227</v>
      </c>
      <c r="E348" s="4">
        <v>0</v>
      </c>
      <c r="F348" s="4">
        <v>0</v>
      </c>
      <c r="G348" s="7">
        <v>0</v>
      </c>
      <c r="I348" s="7">
        <f t="shared" si="5"/>
        <v>0</v>
      </c>
    </row>
    <row r="349" spans="1:9" x14ac:dyDescent="0.2">
      <c r="A349" s="16" t="s">
        <v>18</v>
      </c>
      <c r="B349" s="17" t="s">
        <v>598</v>
      </c>
      <c r="C349" s="17"/>
      <c r="D349" s="17" t="s">
        <v>127</v>
      </c>
      <c r="E349" s="4"/>
      <c r="F349" s="4"/>
      <c r="I349" s="7">
        <f t="shared" si="5"/>
        <v>0</v>
      </c>
    </row>
    <row r="350" spans="1:9" x14ac:dyDescent="0.2">
      <c r="A350" s="2" t="s">
        <v>15</v>
      </c>
      <c r="B350" s="14" t="s">
        <v>599</v>
      </c>
      <c r="C350" s="14"/>
      <c r="D350" s="14" t="s">
        <v>127</v>
      </c>
      <c r="E350" s="4"/>
      <c r="F350" s="4"/>
      <c r="I350" s="7">
        <f t="shared" si="5"/>
        <v>0</v>
      </c>
    </row>
    <row r="351" spans="1:9" x14ac:dyDescent="0.2">
      <c r="A351" s="19" t="s">
        <v>15</v>
      </c>
      <c r="B351" s="35" t="s">
        <v>600</v>
      </c>
      <c r="C351" s="52"/>
      <c r="D351" s="35" t="s">
        <v>37</v>
      </c>
      <c r="E351" s="4">
        <v>1.31</v>
      </c>
      <c r="F351" s="4">
        <v>1.31</v>
      </c>
      <c r="G351" s="7">
        <v>7.5</v>
      </c>
      <c r="H351" s="7">
        <v>1.5</v>
      </c>
      <c r="I351" s="7">
        <f t="shared" si="5"/>
        <v>9</v>
      </c>
    </row>
    <row r="352" spans="1:9" x14ac:dyDescent="0.2">
      <c r="A352" s="19" t="s">
        <v>15</v>
      </c>
      <c r="B352" s="35" t="s">
        <v>601</v>
      </c>
      <c r="C352" s="52"/>
      <c r="D352" s="35" t="s">
        <v>602</v>
      </c>
      <c r="E352" s="4">
        <v>1.62</v>
      </c>
      <c r="F352" s="4">
        <v>1.62</v>
      </c>
      <c r="G352" s="7">
        <v>12</v>
      </c>
      <c r="I352" s="7">
        <f t="shared" si="5"/>
        <v>12</v>
      </c>
    </row>
    <row r="353" spans="1:9" x14ac:dyDescent="0.2">
      <c r="A353" s="19" t="s">
        <v>15</v>
      </c>
      <c r="B353" s="35" t="s">
        <v>603</v>
      </c>
      <c r="C353" s="52"/>
      <c r="D353" s="35" t="s">
        <v>508</v>
      </c>
      <c r="E353" s="4">
        <v>1.22</v>
      </c>
      <c r="F353" s="4">
        <v>1.22</v>
      </c>
      <c r="G353" s="7">
        <v>9</v>
      </c>
      <c r="I353" s="7">
        <f t="shared" si="5"/>
        <v>9</v>
      </c>
    </row>
    <row r="354" spans="1:9" x14ac:dyDescent="0.2">
      <c r="A354" s="41" t="s">
        <v>18</v>
      </c>
      <c r="B354" s="52" t="s">
        <v>604</v>
      </c>
      <c r="C354" s="52"/>
      <c r="D354" s="52" t="s">
        <v>605</v>
      </c>
      <c r="E354" s="4">
        <v>7.9</v>
      </c>
      <c r="F354" s="4">
        <v>7.92</v>
      </c>
      <c r="G354" s="7">
        <v>58.68</v>
      </c>
      <c r="I354" s="7">
        <f t="shared" si="5"/>
        <v>58.68</v>
      </c>
    </row>
    <row r="355" spans="1:9" x14ac:dyDescent="0.2">
      <c r="A355" s="2" t="s">
        <v>15</v>
      </c>
      <c r="B355" s="14" t="s">
        <v>606</v>
      </c>
      <c r="C355" s="14"/>
      <c r="D355" s="14" t="s">
        <v>172</v>
      </c>
      <c r="E355" s="4">
        <v>23.97</v>
      </c>
      <c r="F355" s="4">
        <v>23.97</v>
      </c>
      <c r="G355" s="7">
        <v>164.25</v>
      </c>
      <c r="I355" s="7">
        <f t="shared" si="5"/>
        <v>164.25</v>
      </c>
    </row>
    <row r="356" spans="1:9" x14ac:dyDescent="0.2">
      <c r="A356" s="22" t="s">
        <v>15</v>
      </c>
      <c r="B356" s="23" t="s">
        <v>607</v>
      </c>
      <c r="C356" s="17" t="s">
        <v>608</v>
      </c>
      <c r="D356" s="14" t="s">
        <v>609</v>
      </c>
      <c r="E356" s="4"/>
      <c r="F356" s="4"/>
      <c r="I356" s="7">
        <f t="shared" si="5"/>
        <v>0</v>
      </c>
    </row>
    <row r="357" spans="1:9" x14ac:dyDescent="0.2">
      <c r="A357" s="31" t="s">
        <v>15</v>
      </c>
      <c r="B357" s="32" t="s">
        <v>610</v>
      </c>
      <c r="C357" s="32"/>
      <c r="D357" s="32" t="s">
        <v>384</v>
      </c>
      <c r="E357" s="4">
        <v>49.92</v>
      </c>
      <c r="F357" s="4">
        <v>49.92</v>
      </c>
      <c r="G357" s="7">
        <v>369.75</v>
      </c>
      <c r="I357" s="7">
        <f t="shared" si="5"/>
        <v>369.75</v>
      </c>
    </row>
    <row r="358" spans="1:9" x14ac:dyDescent="0.2">
      <c r="A358" s="2" t="s">
        <v>15</v>
      </c>
      <c r="B358" s="14" t="s">
        <v>611</v>
      </c>
      <c r="C358" s="14"/>
      <c r="D358" s="14" t="s">
        <v>612</v>
      </c>
      <c r="E358" s="4">
        <v>3.59</v>
      </c>
      <c r="F358" s="4">
        <v>3.58</v>
      </c>
      <c r="G358" s="7">
        <v>21</v>
      </c>
      <c r="H358" s="7">
        <v>3.75</v>
      </c>
      <c r="I358" s="7">
        <f t="shared" si="5"/>
        <v>24.75</v>
      </c>
    </row>
    <row r="359" spans="1:9" x14ac:dyDescent="0.2">
      <c r="A359" s="2" t="s">
        <v>15</v>
      </c>
      <c r="B359" s="14" t="s">
        <v>613</v>
      </c>
      <c r="C359" s="17" t="s">
        <v>614</v>
      </c>
      <c r="D359" s="14" t="s">
        <v>384</v>
      </c>
      <c r="E359" s="4">
        <v>19.34</v>
      </c>
      <c r="F359" s="4">
        <v>19.34</v>
      </c>
      <c r="G359" s="7">
        <v>143.25</v>
      </c>
      <c r="I359" s="7">
        <f t="shared" si="5"/>
        <v>143.25</v>
      </c>
    </row>
    <row r="360" spans="1:9" x14ac:dyDescent="0.2">
      <c r="A360" s="2" t="s">
        <v>15</v>
      </c>
      <c r="B360" s="14" t="s">
        <v>615</v>
      </c>
      <c r="C360" s="14"/>
      <c r="D360" s="14" t="s">
        <v>235</v>
      </c>
      <c r="E360" s="4">
        <v>5.16</v>
      </c>
      <c r="F360" s="4">
        <v>5.16</v>
      </c>
      <c r="G360" s="7">
        <v>38.25</v>
      </c>
      <c r="I360" s="7">
        <f t="shared" si="5"/>
        <v>38.25</v>
      </c>
    </row>
    <row r="361" spans="1:9" x14ac:dyDescent="0.2">
      <c r="A361" s="2" t="s">
        <v>15</v>
      </c>
      <c r="B361" s="14" t="s">
        <v>616</v>
      </c>
      <c r="C361" s="14"/>
      <c r="D361" s="14" t="s">
        <v>617</v>
      </c>
      <c r="E361" s="4">
        <v>1.82</v>
      </c>
      <c r="F361" s="4">
        <v>1.82</v>
      </c>
      <c r="G361" s="7">
        <v>13.5</v>
      </c>
      <c r="I361" s="7">
        <f t="shared" si="5"/>
        <v>13.5</v>
      </c>
    </row>
    <row r="362" spans="1:9" x14ac:dyDescent="0.2">
      <c r="A362" s="2" t="s">
        <v>15</v>
      </c>
      <c r="B362" s="14" t="s">
        <v>618</v>
      </c>
      <c r="C362" s="14"/>
      <c r="D362" s="14" t="s">
        <v>619</v>
      </c>
      <c r="E362" s="4">
        <v>0</v>
      </c>
      <c r="F362" s="4">
        <v>0</v>
      </c>
      <c r="G362" s="7">
        <v>0</v>
      </c>
      <c r="I362" s="7">
        <f t="shared" si="5"/>
        <v>0</v>
      </c>
    </row>
    <row r="363" spans="1:9" x14ac:dyDescent="0.2">
      <c r="A363" s="2" t="s">
        <v>15</v>
      </c>
      <c r="B363" s="14" t="s">
        <v>620</v>
      </c>
      <c r="C363" s="17" t="s">
        <v>621</v>
      </c>
      <c r="D363" s="14" t="s">
        <v>366</v>
      </c>
      <c r="E363" s="4">
        <v>0</v>
      </c>
      <c r="F363" s="4">
        <v>0</v>
      </c>
      <c r="G363" s="7">
        <v>0</v>
      </c>
      <c r="I363" s="7">
        <f t="shared" si="5"/>
        <v>0</v>
      </c>
    </row>
    <row r="364" spans="1:9" x14ac:dyDescent="0.2">
      <c r="A364" s="16" t="s">
        <v>18</v>
      </c>
      <c r="B364" s="17" t="s">
        <v>622</v>
      </c>
      <c r="C364" s="17"/>
      <c r="D364" s="17" t="s">
        <v>623</v>
      </c>
      <c r="E364" s="4">
        <v>100.85</v>
      </c>
      <c r="F364" s="4">
        <v>100.85</v>
      </c>
      <c r="G364" s="7">
        <v>747</v>
      </c>
      <c r="I364" s="7">
        <f t="shared" si="5"/>
        <v>747</v>
      </c>
    </row>
    <row r="365" spans="1:9" x14ac:dyDescent="0.2">
      <c r="A365" s="2" t="s">
        <v>15</v>
      </c>
      <c r="B365" s="14" t="s">
        <v>624</v>
      </c>
      <c r="C365" s="14"/>
      <c r="D365" s="14" t="s">
        <v>623</v>
      </c>
      <c r="E365" s="4">
        <v>0</v>
      </c>
      <c r="F365" s="4">
        <v>0</v>
      </c>
      <c r="G365" s="7">
        <v>0</v>
      </c>
      <c r="I365" s="7">
        <f t="shared" si="5"/>
        <v>0</v>
      </c>
    </row>
    <row r="366" spans="1:9" x14ac:dyDescent="0.2">
      <c r="A366" s="1" t="s">
        <v>18</v>
      </c>
      <c r="B366" s="54" t="s">
        <v>625</v>
      </c>
      <c r="C366" s="54"/>
      <c r="D366" s="54" t="s">
        <v>626</v>
      </c>
      <c r="E366" s="4">
        <v>0</v>
      </c>
      <c r="F366" s="4">
        <v>0</v>
      </c>
      <c r="G366" s="7">
        <v>0</v>
      </c>
      <c r="I366" s="7">
        <f t="shared" si="5"/>
        <v>0</v>
      </c>
    </row>
    <row r="367" spans="1:9" x14ac:dyDescent="0.2">
      <c r="A367" s="22" t="s">
        <v>15</v>
      </c>
      <c r="B367" s="23" t="s">
        <v>627</v>
      </c>
      <c r="C367" s="17" t="s">
        <v>628</v>
      </c>
      <c r="D367" s="14" t="s">
        <v>629</v>
      </c>
      <c r="E367" s="4"/>
      <c r="F367" s="4"/>
      <c r="I367" s="7">
        <f t="shared" si="5"/>
        <v>0</v>
      </c>
    </row>
    <row r="368" spans="1:9" x14ac:dyDescent="0.2">
      <c r="A368" s="22" t="s">
        <v>15</v>
      </c>
      <c r="B368" s="23" t="s">
        <v>630</v>
      </c>
      <c r="C368" s="26" t="s">
        <v>631</v>
      </c>
      <c r="D368" s="14" t="s">
        <v>101</v>
      </c>
      <c r="E368" s="4"/>
      <c r="F368" s="4"/>
      <c r="I368" s="7">
        <f t="shared" si="5"/>
        <v>0</v>
      </c>
    </row>
    <row r="369" spans="1:9" x14ac:dyDescent="0.2">
      <c r="A369" s="31" t="s">
        <v>15</v>
      </c>
      <c r="B369" s="32" t="s">
        <v>632</v>
      </c>
      <c r="C369" s="30" t="s">
        <v>631</v>
      </c>
      <c r="D369" s="32" t="s">
        <v>101</v>
      </c>
      <c r="E369" s="4"/>
      <c r="F369" s="4"/>
      <c r="I369" s="7">
        <f t="shared" si="5"/>
        <v>0</v>
      </c>
    </row>
    <row r="370" spans="1:9" x14ac:dyDescent="0.2">
      <c r="A370" s="2" t="s">
        <v>15</v>
      </c>
      <c r="B370" s="14" t="s">
        <v>633</v>
      </c>
      <c r="C370" s="14"/>
      <c r="D370" s="14" t="s">
        <v>634</v>
      </c>
      <c r="E370" s="4">
        <v>267.3</v>
      </c>
      <c r="F370" s="4">
        <v>267.3</v>
      </c>
      <c r="G370" s="7">
        <v>1980</v>
      </c>
      <c r="I370" s="7">
        <f t="shared" si="5"/>
        <v>1980</v>
      </c>
    </row>
    <row r="371" spans="1:9" x14ac:dyDescent="0.2">
      <c r="A371" s="2" t="s">
        <v>15</v>
      </c>
      <c r="B371" s="14" t="s">
        <v>635</v>
      </c>
      <c r="C371" s="26" t="s">
        <v>636</v>
      </c>
      <c r="D371" s="14" t="s">
        <v>637</v>
      </c>
      <c r="E371" s="4">
        <v>39.32</v>
      </c>
      <c r="F371" s="4">
        <v>39.32</v>
      </c>
      <c r="G371" s="7">
        <v>281.25</v>
      </c>
      <c r="H371" s="7">
        <v>6.75</v>
      </c>
      <c r="I371" s="7">
        <f t="shared" si="5"/>
        <v>288</v>
      </c>
    </row>
    <row r="372" spans="1:9" x14ac:dyDescent="0.2">
      <c r="A372" s="2" t="s">
        <v>15</v>
      </c>
      <c r="B372" s="14" t="s">
        <v>638</v>
      </c>
      <c r="C372" s="26"/>
      <c r="D372" s="14" t="s">
        <v>163</v>
      </c>
      <c r="E372" s="4">
        <v>2.84</v>
      </c>
      <c r="F372" s="4">
        <v>2.84</v>
      </c>
      <c r="G372" s="7">
        <v>21</v>
      </c>
      <c r="I372" s="7">
        <f t="shared" si="5"/>
        <v>21</v>
      </c>
    </row>
    <row r="373" spans="1:9" x14ac:dyDescent="0.2">
      <c r="A373" s="2" t="s">
        <v>15</v>
      </c>
      <c r="B373" s="14" t="s">
        <v>639</v>
      </c>
      <c r="C373" s="26" t="s">
        <v>640</v>
      </c>
      <c r="D373" s="14" t="s">
        <v>641</v>
      </c>
      <c r="E373" s="4"/>
      <c r="F373" s="4"/>
      <c r="I373" s="7">
        <f t="shared" si="5"/>
        <v>0</v>
      </c>
    </row>
    <row r="374" spans="1:9" x14ac:dyDescent="0.2">
      <c r="A374" s="2" t="s">
        <v>15</v>
      </c>
      <c r="B374" s="14" t="s">
        <v>642</v>
      </c>
      <c r="C374" s="26"/>
      <c r="D374" s="14" t="s">
        <v>23</v>
      </c>
      <c r="E374" s="4"/>
      <c r="F374" s="4"/>
      <c r="I374" s="7">
        <f t="shared" si="5"/>
        <v>0</v>
      </c>
    </row>
    <row r="375" spans="1:9" x14ac:dyDescent="0.2">
      <c r="A375" s="2" t="s">
        <v>15</v>
      </c>
      <c r="B375" s="14" t="s">
        <v>643</v>
      </c>
      <c r="C375" s="26" t="s">
        <v>644</v>
      </c>
      <c r="D375" s="14" t="s">
        <v>384</v>
      </c>
      <c r="E375" s="4"/>
      <c r="F375" s="4"/>
      <c r="I375" s="7">
        <f t="shared" si="5"/>
        <v>0</v>
      </c>
    </row>
    <row r="376" spans="1:9" x14ac:dyDescent="0.2">
      <c r="A376" s="1" t="s">
        <v>18</v>
      </c>
      <c r="B376" s="54" t="s">
        <v>645</v>
      </c>
      <c r="C376" s="54"/>
      <c r="D376" s="54" t="s">
        <v>646</v>
      </c>
      <c r="E376" s="4">
        <v>309.83</v>
      </c>
      <c r="F376" s="4">
        <v>309.83</v>
      </c>
      <c r="G376" s="7">
        <v>2295</v>
      </c>
      <c r="I376" s="7">
        <f t="shared" si="5"/>
        <v>2295</v>
      </c>
    </row>
    <row r="377" spans="1:9" x14ac:dyDescent="0.2">
      <c r="A377" s="2" t="s">
        <v>15</v>
      </c>
      <c r="B377" s="14" t="s">
        <v>647</v>
      </c>
      <c r="C377" s="14"/>
      <c r="D377" s="14" t="s">
        <v>646</v>
      </c>
      <c r="E377" s="4">
        <v>0</v>
      </c>
      <c r="F377" s="4">
        <v>0</v>
      </c>
      <c r="G377" s="7">
        <v>0</v>
      </c>
      <c r="I377" s="7">
        <f t="shared" si="5"/>
        <v>0</v>
      </c>
    </row>
    <row r="378" spans="1:9" x14ac:dyDescent="0.2">
      <c r="A378" s="2" t="s">
        <v>15</v>
      </c>
      <c r="B378" s="14" t="s">
        <v>648</v>
      </c>
      <c r="C378" s="14"/>
      <c r="D378" s="14" t="s">
        <v>384</v>
      </c>
      <c r="E378" s="4">
        <v>69.86</v>
      </c>
      <c r="F378" s="4">
        <v>69.86</v>
      </c>
      <c r="G378" s="7">
        <v>517.5</v>
      </c>
      <c r="I378" s="7">
        <f t="shared" si="5"/>
        <v>517.5</v>
      </c>
    </row>
    <row r="379" spans="1:9" x14ac:dyDescent="0.2">
      <c r="A379" s="2" t="s">
        <v>15</v>
      </c>
      <c r="B379" s="14" t="s">
        <v>649</v>
      </c>
      <c r="C379" s="14"/>
      <c r="D379" s="14" t="s">
        <v>384</v>
      </c>
      <c r="E379" s="4">
        <v>83.39</v>
      </c>
      <c r="F379" s="4">
        <v>83.39</v>
      </c>
      <c r="G379" s="7">
        <v>617.70000000000005</v>
      </c>
      <c r="I379" s="7">
        <f t="shared" si="5"/>
        <v>617.70000000000005</v>
      </c>
    </row>
    <row r="380" spans="1:9" x14ac:dyDescent="0.2">
      <c r="A380" s="2" t="s">
        <v>15</v>
      </c>
      <c r="B380" s="14" t="s">
        <v>650</v>
      </c>
      <c r="C380" s="14"/>
      <c r="D380" s="14" t="s">
        <v>374</v>
      </c>
      <c r="E380" s="4">
        <v>0</v>
      </c>
      <c r="F380" s="4">
        <v>0</v>
      </c>
      <c r="G380" s="7">
        <v>0</v>
      </c>
      <c r="I380" s="7">
        <f t="shared" si="5"/>
        <v>0</v>
      </c>
    </row>
    <row r="381" spans="1:9" x14ac:dyDescent="0.2">
      <c r="A381" s="2" t="s">
        <v>15</v>
      </c>
      <c r="B381" s="14" t="s">
        <v>651</v>
      </c>
      <c r="C381" s="14"/>
      <c r="D381" s="14" t="s">
        <v>602</v>
      </c>
      <c r="E381" s="4">
        <v>17.11</v>
      </c>
      <c r="F381" s="4">
        <v>17.11</v>
      </c>
      <c r="G381" s="7">
        <v>126.75</v>
      </c>
      <c r="I381" s="7">
        <f t="shared" si="5"/>
        <v>126.75</v>
      </c>
    </row>
    <row r="382" spans="1:9" x14ac:dyDescent="0.2">
      <c r="A382" s="2" t="s">
        <v>15</v>
      </c>
      <c r="B382" s="14" t="s">
        <v>652</v>
      </c>
      <c r="C382" s="14"/>
      <c r="D382" s="14" t="s">
        <v>653</v>
      </c>
      <c r="E382" s="4">
        <v>0</v>
      </c>
      <c r="F382" s="4">
        <v>0</v>
      </c>
      <c r="G382" s="7">
        <v>0</v>
      </c>
      <c r="I382" s="7">
        <f t="shared" si="5"/>
        <v>0</v>
      </c>
    </row>
    <row r="383" spans="1:9" x14ac:dyDescent="0.2">
      <c r="A383" s="19" t="s">
        <v>15</v>
      </c>
      <c r="B383" s="35" t="s">
        <v>654</v>
      </c>
      <c r="C383" s="35"/>
      <c r="D383" s="35" t="s">
        <v>602</v>
      </c>
      <c r="E383" s="4">
        <v>3.04</v>
      </c>
      <c r="F383" s="4">
        <v>3.04</v>
      </c>
      <c r="G383" s="7">
        <v>22.5</v>
      </c>
      <c r="I383" s="7">
        <f t="shared" si="5"/>
        <v>22.5</v>
      </c>
    </row>
    <row r="384" spans="1:9" x14ac:dyDescent="0.2">
      <c r="A384" s="19" t="s">
        <v>15</v>
      </c>
      <c r="B384" s="35" t="s">
        <v>655</v>
      </c>
      <c r="C384" s="35"/>
      <c r="D384" s="35" t="s">
        <v>483</v>
      </c>
      <c r="E384" s="4">
        <v>0</v>
      </c>
      <c r="F384" s="4">
        <v>0</v>
      </c>
      <c r="G384" s="7">
        <v>0</v>
      </c>
      <c r="I384" s="7">
        <f t="shared" si="5"/>
        <v>0</v>
      </c>
    </row>
    <row r="385" spans="1:9" x14ac:dyDescent="0.2">
      <c r="A385" s="44" t="s">
        <v>26</v>
      </c>
      <c r="B385" s="49" t="s">
        <v>656</v>
      </c>
      <c r="C385" s="49"/>
      <c r="D385" s="49" t="s">
        <v>63</v>
      </c>
      <c r="E385" s="4">
        <v>5931.42</v>
      </c>
      <c r="F385" s="4">
        <v>5929.91</v>
      </c>
      <c r="G385" s="7">
        <v>43925.249000000003</v>
      </c>
      <c r="I385" s="7">
        <f t="shared" si="5"/>
        <v>43925.249000000003</v>
      </c>
    </row>
    <row r="386" spans="1:9" x14ac:dyDescent="0.2">
      <c r="A386" s="44" t="s">
        <v>26</v>
      </c>
      <c r="B386" s="49" t="s">
        <v>657</v>
      </c>
      <c r="C386" s="49"/>
      <c r="D386" s="49" t="s">
        <v>658</v>
      </c>
      <c r="E386" s="4">
        <v>1840.69</v>
      </c>
      <c r="F386" s="4">
        <v>1839.53</v>
      </c>
      <c r="G386" s="7">
        <v>13626.172</v>
      </c>
      <c r="I386" s="7">
        <f t="shared" si="5"/>
        <v>13626.172</v>
      </c>
    </row>
    <row r="387" spans="1:9" x14ac:dyDescent="0.2">
      <c r="A387" s="44" t="s">
        <v>26</v>
      </c>
      <c r="B387" s="49" t="s">
        <v>659</v>
      </c>
      <c r="C387" s="49"/>
      <c r="D387" s="49" t="s">
        <v>96</v>
      </c>
      <c r="E387" s="4">
        <v>233.12</v>
      </c>
      <c r="F387" s="4">
        <v>233.07</v>
      </c>
      <c r="G387" s="7">
        <v>1726.4639999999999</v>
      </c>
      <c r="I387" s="7">
        <f t="shared" si="5"/>
        <v>1726.4639999999999</v>
      </c>
    </row>
    <row r="388" spans="1:9" x14ac:dyDescent="0.2">
      <c r="A388" s="44" t="s">
        <v>26</v>
      </c>
      <c r="B388" s="49" t="s">
        <v>660</v>
      </c>
      <c r="C388" s="49"/>
      <c r="D388" s="49" t="s">
        <v>376</v>
      </c>
      <c r="E388" s="4">
        <v>428.63</v>
      </c>
      <c r="F388" s="4">
        <v>428.5</v>
      </c>
      <c r="G388" s="7">
        <v>3174.0859999999998</v>
      </c>
      <c r="I388" s="7">
        <f t="shared" si="5"/>
        <v>3174.0859999999998</v>
      </c>
    </row>
    <row r="389" spans="1:9" x14ac:dyDescent="0.2">
      <c r="A389" s="36" t="s">
        <v>15</v>
      </c>
      <c r="B389" s="20" t="s">
        <v>661</v>
      </c>
      <c r="C389" s="21"/>
      <c r="D389" s="21" t="s">
        <v>384</v>
      </c>
      <c r="E389" s="4">
        <v>15.01</v>
      </c>
      <c r="F389" s="4">
        <v>15.01</v>
      </c>
      <c r="G389" s="7">
        <v>109.5</v>
      </c>
      <c r="H389" s="7">
        <v>1.1299999999999999</v>
      </c>
      <c r="I389" s="7">
        <f t="shared" ref="I389:I452" si="6">SUM(G389:H389)</f>
        <v>110.63</v>
      </c>
    </row>
    <row r="390" spans="1:9" x14ac:dyDescent="0.2">
      <c r="A390" s="36" t="s">
        <v>15</v>
      </c>
      <c r="B390" s="20" t="s">
        <v>662</v>
      </c>
      <c r="C390" s="20"/>
      <c r="D390" s="35" t="s">
        <v>663</v>
      </c>
      <c r="E390" s="4">
        <v>4.25</v>
      </c>
      <c r="F390" s="4">
        <v>4.25</v>
      </c>
      <c r="G390" s="7">
        <v>31.5</v>
      </c>
      <c r="I390" s="7">
        <f t="shared" si="6"/>
        <v>31.5</v>
      </c>
    </row>
    <row r="391" spans="1:9" x14ac:dyDescent="0.2">
      <c r="A391" s="36" t="s">
        <v>15</v>
      </c>
      <c r="B391" s="20" t="s">
        <v>664</v>
      </c>
      <c r="C391" s="21" t="s">
        <v>665</v>
      </c>
      <c r="D391" s="35" t="s">
        <v>216</v>
      </c>
      <c r="E391" s="4">
        <v>2.94</v>
      </c>
      <c r="F391" s="4">
        <v>2.94</v>
      </c>
      <c r="G391" s="7">
        <v>21.75</v>
      </c>
      <c r="I391" s="7">
        <f t="shared" si="6"/>
        <v>21.75</v>
      </c>
    </row>
    <row r="392" spans="1:9" x14ac:dyDescent="0.2">
      <c r="A392" s="36" t="s">
        <v>15</v>
      </c>
      <c r="B392" s="20" t="s">
        <v>666</v>
      </c>
      <c r="C392" s="21"/>
      <c r="D392" s="35" t="s">
        <v>77</v>
      </c>
      <c r="E392" s="4">
        <v>0</v>
      </c>
      <c r="F392" s="4">
        <v>0</v>
      </c>
      <c r="G392" s="7">
        <v>0</v>
      </c>
      <c r="I392" s="7">
        <f t="shared" si="6"/>
        <v>0</v>
      </c>
    </row>
    <row r="393" spans="1:9" x14ac:dyDescent="0.2">
      <c r="A393" s="36" t="s">
        <v>15</v>
      </c>
      <c r="B393" s="20" t="s">
        <v>667</v>
      </c>
      <c r="C393" s="21" t="s">
        <v>668</v>
      </c>
      <c r="D393" s="35" t="s">
        <v>47</v>
      </c>
      <c r="E393" s="4">
        <v>0.61</v>
      </c>
      <c r="F393" s="4">
        <v>0.61</v>
      </c>
      <c r="G393" s="7">
        <v>4.5</v>
      </c>
      <c r="I393" s="7">
        <f t="shared" si="6"/>
        <v>4.5</v>
      </c>
    </row>
    <row r="394" spans="1:9" x14ac:dyDescent="0.2">
      <c r="A394" s="53" t="s">
        <v>535</v>
      </c>
      <c r="B394" s="21" t="s">
        <v>669</v>
      </c>
      <c r="C394" s="21"/>
      <c r="D394" s="52" t="s">
        <v>79</v>
      </c>
      <c r="E394" s="4">
        <v>0</v>
      </c>
      <c r="F394" s="4">
        <v>0</v>
      </c>
      <c r="G394" s="7">
        <v>0</v>
      </c>
      <c r="I394" s="7">
        <f t="shared" si="6"/>
        <v>0</v>
      </c>
    </row>
    <row r="395" spans="1:9" x14ac:dyDescent="0.2">
      <c r="A395" s="53" t="s">
        <v>18</v>
      </c>
      <c r="B395" s="21" t="s">
        <v>670</v>
      </c>
      <c r="C395" s="21"/>
      <c r="D395" s="52" t="s">
        <v>79</v>
      </c>
      <c r="E395" s="4"/>
      <c r="F395" s="4"/>
      <c r="I395" s="7">
        <f t="shared" si="6"/>
        <v>0</v>
      </c>
    </row>
    <row r="396" spans="1:9" x14ac:dyDescent="0.2">
      <c r="A396" s="36" t="s">
        <v>15</v>
      </c>
      <c r="B396" s="20" t="s">
        <v>671</v>
      </c>
      <c r="C396" s="20"/>
      <c r="D396" s="35" t="s">
        <v>79</v>
      </c>
      <c r="E396" s="4"/>
      <c r="F396" s="4"/>
      <c r="I396" s="7">
        <f t="shared" si="6"/>
        <v>0</v>
      </c>
    </row>
    <row r="397" spans="1:9" x14ac:dyDescent="0.2">
      <c r="A397" s="31" t="s">
        <v>15</v>
      </c>
      <c r="B397" s="32" t="s">
        <v>672</v>
      </c>
      <c r="C397" s="14"/>
      <c r="D397" s="14" t="s">
        <v>343</v>
      </c>
      <c r="E397" s="4">
        <v>6.78</v>
      </c>
      <c r="F397" s="4">
        <v>6.78</v>
      </c>
      <c r="G397" s="7">
        <v>50.25</v>
      </c>
      <c r="I397" s="7">
        <f t="shared" si="6"/>
        <v>50.25</v>
      </c>
    </row>
    <row r="398" spans="1:9" x14ac:dyDescent="0.2">
      <c r="A398" s="1" t="s">
        <v>18</v>
      </c>
      <c r="B398" s="54" t="s">
        <v>673</v>
      </c>
      <c r="C398" s="54"/>
      <c r="D398" s="54" t="s">
        <v>75</v>
      </c>
      <c r="E398" s="4">
        <v>2.4300000000000002</v>
      </c>
      <c r="F398" s="4">
        <v>2.4300000000000002</v>
      </c>
      <c r="G398" s="7">
        <v>18</v>
      </c>
      <c r="I398" s="7">
        <f t="shared" si="6"/>
        <v>18</v>
      </c>
    </row>
    <row r="399" spans="1:9" x14ac:dyDescent="0.2">
      <c r="A399" s="2" t="s">
        <v>15</v>
      </c>
      <c r="B399" s="14" t="s">
        <v>674</v>
      </c>
      <c r="C399" s="14"/>
      <c r="D399" s="14" t="s">
        <v>675</v>
      </c>
      <c r="E399" s="4">
        <v>0</v>
      </c>
      <c r="F399" s="4">
        <v>0</v>
      </c>
      <c r="G399" s="7">
        <v>0</v>
      </c>
      <c r="I399" s="7">
        <f t="shared" si="6"/>
        <v>0</v>
      </c>
    </row>
    <row r="400" spans="1:9" x14ac:dyDescent="0.2">
      <c r="A400" s="19" t="s">
        <v>15</v>
      </c>
      <c r="B400" s="35" t="s">
        <v>676</v>
      </c>
      <c r="C400" s="35"/>
      <c r="D400" s="35" t="s">
        <v>37</v>
      </c>
      <c r="E400" s="4">
        <v>54.37</v>
      </c>
      <c r="F400" s="4">
        <v>54.37</v>
      </c>
      <c r="G400" s="7">
        <v>402.75</v>
      </c>
      <c r="I400" s="7">
        <f t="shared" si="6"/>
        <v>402.75</v>
      </c>
    </row>
    <row r="401" spans="1:9" x14ac:dyDescent="0.2">
      <c r="A401" s="19" t="s">
        <v>15</v>
      </c>
      <c r="B401" s="35" t="s">
        <v>677</v>
      </c>
      <c r="C401" s="52" t="s">
        <v>678</v>
      </c>
      <c r="D401" s="35" t="s">
        <v>23</v>
      </c>
      <c r="E401" s="4">
        <v>120.69</v>
      </c>
      <c r="F401" s="4">
        <v>120.69</v>
      </c>
      <c r="G401" s="7">
        <v>894</v>
      </c>
      <c r="I401" s="7">
        <f t="shared" si="6"/>
        <v>894</v>
      </c>
    </row>
    <row r="402" spans="1:9" x14ac:dyDescent="0.2">
      <c r="A402" s="2" t="s">
        <v>15</v>
      </c>
      <c r="B402" s="14" t="s">
        <v>679</v>
      </c>
      <c r="C402" s="14" t="s">
        <v>680</v>
      </c>
      <c r="D402" s="14" t="s">
        <v>681</v>
      </c>
      <c r="E402" s="4">
        <v>4.25</v>
      </c>
      <c r="F402" s="4">
        <v>4.25</v>
      </c>
      <c r="G402" s="7">
        <v>31.5</v>
      </c>
      <c r="I402" s="7">
        <f t="shared" si="6"/>
        <v>31.5</v>
      </c>
    </row>
    <row r="403" spans="1:9" x14ac:dyDescent="0.2">
      <c r="A403" s="2" t="s">
        <v>15</v>
      </c>
      <c r="B403" s="14" t="s">
        <v>682</v>
      </c>
      <c r="C403" s="14"/>
      <c r="D403" s="14" t="s">
        <v>47</v>
      </c>
      <c r="E403" s="4">
        <v>2.13</v>
      </c>
      <c r="F403" s="4">
        <v>2.13</v>
      </c>
      <c r="G403" s="7">
        <v>15.75</v>
      </c>
      <c r="I403" s="7">
        <f t="shared" si="6"/>
        <v>15.75</v>
      </c>
    </row>
    <row r="404" spans="1:9" x14ac:dyDescent="0.2">
      <c r="A404" s="2" t="s">
        <v>15</v>
      </c>
      <c r="B404" s="14" t="s">
        <v>683</v>
      </c>
      <c r="C404" s="14"/>
      <c r="D404" s="14" t="s">
        <v>141</v>
      </c>
      <c r="E404" s="4">
        <v>0</v>
      </c>
      <c r="F404" s="4">
        <v>0</v>
      </c>
      <c r="G404" s="7">
        <v>0</v>
      </c>
      <c r="I404" s="7">
        <f t="shared" si="6"/>
        <v>0</v>
      </c>
    </row>
    <row r="405" spans="1:9" x14ac:dyDescent="0.2">
      <c r="A405" s="2" t="s">
        <v>15</v>
      </c>
      <c r="B405" s="14" t="s">
        <v>684</v>
      </c>
      <c r="C405" s="14"/>
      <c r="D405" s="14" t="s">
        <v>685</v>
      </c>
      <c r="E405" s="4">
        <v>94.47</v>
      </c>
      <c r="F405" s="4">
        <v>94.47</v>
      </c>
      <c r="G405" s="7">
        <v>699.75</v>
      </c>
      <c r="I405" s="7">
        <f t="shared" si="6"/>
        <v>699.75</v>
      </c>
    </row>
    <row r="406" spans="1:9" x14ac:dyDescent="0.2">
      <c r="A406" s="45" t="s">
        <v>18</v>
      </c>
      <c r="B406" s="26" t="s">
        <v>686</v>
      </c>
      <c r="C406" s="26"/>
      <c r="D406" s="26" t="s">
        <v>687</v>
      </c>
      <c r="E406" s="4"/>
      <c r="F406" s="4"/>
      <c r="I406" s="7">
        <f t="shared" si="6"/>
        <v>0</v>
      </c>
    </row>
    <row r="407" spans="1:9" x14ac:dyDescent="0.2">
      <c r="A407" s="2" t="s">
        <v>15</v>
      </c>
      <c r="B407" s="14" t="s">
        <v>688</v>
      </c>
      <c r="C407" s="14"/>
      <c r="D407" s="14" t="s">
        <v>653</v>
      </c>
      <c r="E407" s="4">
        <v>4.96</v>
      </c>
      <c r="F407" s="4">
        <v>4.96</v>
      </c>
      <c r="G407" s="7">
        <v>36.75</v>
      </c>
      <c r="I407" s="7">
        <f t="shared" si="6"/>
        <v>36.75</v>
      </c>
    </row>
    <row r="408" spans="1:9" x14ac:dyDescent="0.2">
      <c r="A408" s="2" t="s">
        <v>15</v>
      </c>
      <c r="B408" s="14" t="s">
        <v>689</v>
      </c>
      <c r="C408" s="14"/>
      <c r="D408" s="14" t="s">
        <v>690</v>
      </c>
      <c r="E408" s="4">
        <v>82.56</v>
      </c>
      <c r="F408" s="4">
        <v>82.56</v>
      </c>
      <c r="G408" s="7">
        <v>608.25</v>
      </c>
      <c r="H408" s="7">
        <v>2.25</v>
      </c>
      <c r="I408" s="7">
        <f t="shared" si="6"/>
        <v>610.5</v>
      </c>
    </row>
    <row r="409" spans="1:9" x14ac:dyDescent="0.2">
      <c r="A409" s="45" t="s">
        <v>26</v>
      </c>
      <c r="B409" s="26" t="s">
        <v>691</v>
      </c>
      <c r="C409" s="26"/>
      <c r="D409" s="26" t="s">
        <v>692</v>
      </c>
      <c r="E409" s="4">
        <v>2033.49</v>
      </c>
      <c r="F409" s="4">
        <v>2033.49</v>
      </c>
      <c r="G409" s="7">
        <v>15062.87</v>
      </c>
      <c r="I409" s="7">
        <f t="shared" si="6"/>
        <v>15062.87</v>
      </c>
    </row>
    <row r="410" spans="1:9" x14ac:dyDescent="0.2">
      <c r="A410" s="41" t="s">
        <v>18</v>
      </c>
      <c r="B410" s="52" t="s">
        <v>693</v>
      </c>
      <c r="C410" s="52"/>
      <c r="D410" s="52" t="s">
        <v>376</v>
      </c>
      <c r="E410" s="4">
        <v>5.1100000000000003</v>
      </c>
      <c r="F410" s="4">
        <v>5.1100000000000003</v>
      </c>
      <c r="G410" s="7">
        <v>37.85</v>
      </c>
      <c r="I410" s="7">
        <f t="shared" si="6"/>
        <v>37.85</v>
      </c>
    </row>
    <row r="411" spans="1:9" x14ac:dyDescent="0.2">
      <c r="A411" s="19" t="s">
        <v>15</v>
      </c>
      <c r="B411" s="35" t="s">
        <v>694</v>
      </c>
      <c r="C411" s="52" t="s">
        <v>695</v>
      </c>
      <c r="D411" s="35" t="s">
        <v>269</v>
      </c>
      <c r="E411" s="4">
        <v>0.61</v>
      </c>
      <c r="F411" s="4">
        <v>0.61</v>
      </c>
      <c r="G411" s="7">
        <v>4.5</v>
      </c>
      <c r="I411" s="7">
        <f t="shared" si="6"/>
        <v>4.5</v>
      </c>
    </row>
    <row r="412" spans="1:9" x14ac:dyDescent="0.2">
      <c r="A412" s="44" t="s">
        <v>26</v>
      </c>
      <c r="B412" s="49" t="s">
        <v>696</v>
      </c>
      <c r="C412" s="49"/>
      <c r="D412" s="49" t="s">
        <v>697</v>
      </c>
      <c r="E412" s="4">
        <v>1682.78</v>
      </c>
      <c r="F412" s="4">
        <v>1684.27</v>
      </c>
      <c r="G412" s="7">
        <v>12421.362999999999</v>
      </c>
      <c r="H412" s="7">
        <v>26.97</v>
      </c>
      <c r="I412" s="7">
        <f t="shared" si="6"/>
        <v>12448.332999999999</v>
      </c>
    </row>
    <row r="413" spans="1:9" x14ac:dyDescent="0.2">
      <c r="A413" s="41" t="s">
        <v>535</v>
      </c>
      <c r="B413" s="52" t="s">
        <v>698</v>
      </c>
      <c r="C413" s="55"/>
      <c r="D413" s="52" t="s">
        <v>699</v>
      </c>
      <c r="E413" s="4">
        <v>0</v>
      </c>
      <c r="F413" s="4">
        <v>0</v>
      </c>
      <c r="G413" s="7">
        <v>0</v>
      </c>
      <c r="I413" s="7">
        <f t="shared" si="6"/>
        <v>0</v>
      </c>
    </row>
    <row r="414" spans="1:9" x14ac:dyDescent="0.2">
      <c r="A414" s="44" t="s">
        <v>26</v>
      </c>
      <c r="B414" s="49" t="s">
        <v>700</v>
      </c>
      <c r="C414" s="55"/>
      <c r="D414" s="49" t="s">
        <v>701</v>
      </c>
      <c r="E414" s="4">
        <v>4464.1000000000004</v>
      </c>
      <c r="F414" s="4">
        <v>4398.1499999999996</v>
      </c>
      <c r="G414" s="7">
        <v>32578.910100000001</v>
      </c>
      <c r="I414" s="7">
        <f t="shared" si="6"/>
        <v>32578.910100000001</v>
      </c>
    </row>
    <row r="415" spans="1:9" x14ac:dyDescent="0.2">
      <c r="A415" s="36" t="s">
        <v>15</v>
      </c>
      <c r="B415" s="20" t="s">
        <v>702</v>
      </c>
      <c r="C415" s="20"/>
      <c r="D415" s="20" t="s">
        <v>366</v>
      </c>
      <c r="E415" s="4">
        <v>10.02</v>
      </c>
      <c r="F415" s="4">
        <v>10.02</v>
      </c>
      <c r="G415" s="7">
        <v>72</v>
      </c>
      <c r="H415" s="7">
        <v>1.5</v>
      </c>
      <c r="I415" s="7">
        <f t="shared" si="6"/>
        <v>73.5</v>
      </c>
    </row>
    <row r="416" spans="1:9" x14ac:dyDescent="0.2">
      <c r="A416" s="2" t="s">
        <v>15</v>
      </c>
      <c r="B416" s="14" t="s">
        <v>703</v>
      </c>
      <c r="C416" s="14"/>
      <c r="D416" s="14" t="s">
        <v>23</v>
      </c>
      <c r="E416" s="4">
        <v>5.87</v>
      </c>
      <c r="F416" s="4">
        <v>5.87</v>
      </c>
      <c r="G416" s="7">
        <v>43.5</v>
      </c>
      <c r="I416" s="7">
        <f t="shared" si="6"/>
        <v>43.5</v>
      </c>
    </row>
    <row r="417" spans="1:9" x14ac:dyDescent="0.2">
      <c r="A417" s="2" t="s">
        <v>15</v>
      </c>
      <c r="B417" s="14" t="s">
        <v>704</v>
      </c>
      <c r="C417" s="14"/>
      <c r="D417" s="14" t="s">
        <v>449</v>
      </c>
      <c r="E417" s="4">
        <v>9.42</v>
      </c>
      <c r="F417" s="4">
        <v>9.42</v>
      </c>
      <c r="G417" s="7">
        <v>69.75</v>
      </c>
      <c r="I417" s="7">
        <f t="shared" si="6"/>
        <v>69.75</v>
      </c>
    </row>
    <row r="418" spans="1:9" x14ac:dyDescent="0.2">
      <c r="A418" s="45" t="s">
        <v>18</v>
      </c>
      <c r="B418" s="26" t="s">
        <v>705</v>
      </c>
      <c r="C418" s="26"/>
      <c r="D418" s="26" t="s">
        <v>706</v>
      </c>
      <c r="E418" s="4"/>
      <c r="F418" s="4"/>
      <c r="I418" s="7">
        <f t="shared" si="6"/>
        <v>0</v>
      </c>
    </row>
    <row r="419" spans="1:9" x14ac:dyDescent="0.2">
      <c r="A419" s="2" t="s">
        <v>15</v>
      </c>
      <c r="B419" s="14" t="s">
        <v>707</v>
      </c>
      <c r="C419" s="17" t="s">
        <v>708</v>
      </c>
      <c r="D419" s="14" t="s">
        <v>216</v>
      </c>
      <c r="E419" s="4">
        <v>1.22</v>
      </c>
      <c r="F419" s="4">
        <v>1.22</v>
      </c>
      <c r="G419" s="7">
        <v>9</v>
      </c>
      <c r="I419" s="7">
        <f t="shared" si="6"/>
        <v>9</v>
      </c>
    </row>
    <row r="420" spans="1:9" x14ac:dyDescent="0.2">
      <c r="A420" s="19" t="s">
        <v>15</v>
      </c>
      <c r="B420" s="35" t="s">
        <v>709</v>
      </c>
      <c r="C420" s="35"/>
      <c r="D420" s="35" t="s">
        <v>384</v>
      </c>
      <c r="E420" s="4">
        <v>0.41</v>
      </c>
      <c r="F420" s="4">
        <v>0.41</v>
      </c>
      <c r="G420" s="7">
        <v>3</v>
      </c>
      <c r="I420" s="7">
        <f t="shared" si="6"/>
        <v>3</v>
      </c>
    </row>
    <row r="421" spans="1:9" x14ac:dyDescent="0.2">
      <c r="A421" s="36" t="s">
        <v>15</v>
      </c>
      <c r="B421" s="20" t="s">
        <v>710</v>
      </c>
      <c r="C421" s="35"/>
      <c r="D421" s="35" t="s">
        <v>711</v>
      </c>
      <c r="E421" s="4">
        <v>5.87</v>
      </c>
      <c r="F421" s="4">
        <v>5.87</v>
      </c>
      <c r="G421" s="7">
        <v>43.5</v>
      </c>
      <c r="I421" s="7">
        <f t="shared" si="6"/>
        <v>43.5</v>
      </c>
    </row>
    <row r="422" spans="1:9" x14ac:dyDescent="0.2">
      <c r="A422" s="31" t="s">
        <v>15</v>
      </c>
      <c r="B422" s="32" t="s">
        <v>712</v>
      </c>
      <c r="C422" s="14"/>
      <c r="D422" s="14" t="s">
        <v>653</v>
      </c>
      <c r="E422" s="4">
        <v>2.4300000000000002</v>
      </c>
      <c r="F422" s="4">
        <v>2.4300000000000002</v>
      </c>
      <c r="G422" s="7">
        <v>18</v>
      </c>
      <c r="I422" s="7">
        <f t="shared" si="6"/>
        <v>18</v>
      </c>
    </row>
    <row r="423" spans="1:9" x14ac:dyDescent="0.2">
      <c r="A423" s="1" t="s">
        <v>18</v>
      </c>
      <c r="B423" s="54" t="s">
        <v>713</v>
      </c>
      <c r="C423" s="54" t="s">
        <v>714</v>
      </c>
      <c r="D423" s="54" t="s">
        <v>715</v>
      </c>
      <c r="E423" s="4">
        <f>2607.51-1.92</f>
        <v>2605.59</v>
      </c>
      <c r="F423" s="4">
        <v>2605.59</v>
      </c>
      <c r="G423" s="7">
        <f>19314.9-14.25</f>
        <v>19300.650000000001</v>
      </c>
      <c r="I423" s="7">
        <f t="shared" si="6"/>
        <v>19300.650000000001</v>
      </c>
    </row>
    <row r="424" spans="1:9" x14ac:dyDescent="0.2">
      <c r="A424" s="2" t="s">
        <v>15</v>
      </c>
      <c r="B424" s="14" t="s">
        <v>716</v>
      </c>
      <c r="C424" s="17" t="s">
        <v>714</v>
      </c>
      <c r="D424" s="14" t="s">
        <v>715</v>
      </c>
      <c r="E424" s="4">
        <v>1.92</v>
      </c>
      <c r="F424" s="4">
        <v>1.92</v>
      </c>
      <c r="G424" s="7">
        <v>14.25</v>
      </c>
      <c r="I424" s="7">
        <f t="shared" si="6"/>
        <v>14.25</v>
      </c>
    </row>
    <row r="425" spans="1:9" x14ac:dyDescent="0.2">
      <c r="A425" s="2" t="s">
        <v>15</v>
      </c>
      <c r="B425" s="14" t="s">
        <v>717</v>
      </c>
      <c r="C425" s="14"/>
      <c r="D425" s="14" t="s">
        <v>172</v>
      </c>
      <c r="E425" s="4">
        <v>1.42</v>
      </c>
      <c r="F425" s="4">
        <v>1.42</v>
      </c>
      <c r="G425" s="7">
        <v>10.5</v>
      </c>
      <c r="I425" s="7">
        <f t="shared" si="6"/>
        <v>10.5</v>
      </c>
    </row>
    <row r="426" spans="1:9" x14ac:dyDescent="0.2">
      <c r="A426" s="19" t="s">
        <v>15</v>
      </c>
      <c r="B426" s="35" t="s">
        <v>718</v>
      </c>
      <c r="C426" s="35"/>
      <c r="D426" s="35" t="s">
        <v>216</v>
      </c>
      <c r="E426" s="4">
        <v>0</v>
      </c>
      <c r="F426" s="4">
        <v>0</v>
      </c>
      <c r="G426" s="7">
        <v>0</v>
      </c>
      <c r="I426" s="7">
        <f t="shared" si="6"/>
        <v>0</v>
      </c>
    </row>
    <row r="427" spans="1:9" x14ac:dyDescent="0.2">
      <c r="A427" s="19" t="s">
        <v>15</v>
      </c>
      <c r="B427" s="35" t="s">
        <v>719</v>
      </c>
      <c r="C427" s="52" t="s">
        <v>720</v>
      </c>
      <c r="D427" s="35" t="s">
        <v>37</v>
      </c>
      <c r="E427" s="4">
        <v>0</v>
      </c>
      <c r="F427" s="4">
        <v>0</v>
      </c>
      <c r="G427" s="7">
        <v>0</v>
      </c>
      <c r="I427" s="7">
        <f t="shared" si="6"/>
        <v>0</v>
      </c>
    </row>
    <row r="428" spans="1:9" x14ac:dyDescent="0.2">
      <c r="A428" s="36" t="s">
        <v>15</v>
      </c>
      <c r="B428" s="20" t="s">
        <v>721</v>
      </c>
      <c r="C428" s="52" t="s">
        <v>722</v>
      </c>
      <c r="D428" s="35" t="s">
        <v>88</v>
      </c>
      <c r="E428" s="4">
        <v>0</v>
      </c>
      <c r="F428" s="4">
        <v>0</v>
      </c>
      <c r="G428" s="7">
        <v>0</v>
      </c>
      <c r="I428" s="7">
        <f t="shared" si="6"/>
        <v>0</v>
      </c>
    </row>
    <row r="429" spans="1:9" x14ac:dyDescent="0.2">
      <c r="A429" s="53" t="s">
        <v>18</v>
      </c>
      <c r="B429" s="21" t="s">
        <v>723</v>
      </c>
      <c r="C429" s="21"/>
      <c r="D429" s="21" t="s">
        <v>724</v>
      </c>
      <c r="E429" s="4">
        <v>0</v>
      </c>
      <c r="F429" s="4">
        <v>0</v>
      </c>
      <c r="G429" s="7">
        <v>0</v>
      </c>
      <c r="I429" s="7">
        <f t="shared" si="6"/>
        <v>0</v>
      </c>
    </row>
    <row r="430" spans="1:9" x14ac:dyDescent="0.2">
      <c r="A430" s="41" t="s">
        <v>18</v>
      </c>
      <c r="B430" s="52" t="s">
        <v>725</v>
      </c>
      <c r="C430" s="52" t="s">
        <v>726</v>
      </c>
      <c r="D430" s="52" t="s">
        <v>727</v>
      </c>
      <c r="E430" s="4">
        <v>82.3</v>
      </c>
      <c r="F430" s="4">
        <v>82.3</v>
      </c>
      <c r="G430" s="7">
        <v>609.66</v>
      </c>
      <c r="I430" s="7">
        <f t="shared" si="6"/>
        <v>609.66</v>
      </c>
    </row>
    <row r="431" spans="1:9" x14ac:dyDescent="0.2">
      <c r="A431" s="41" t="s">
        <v>18</v>
      </c>
      <c r="B431" s="52" t="s">
        <v>728</v>
      </c>
      <c r="C431" s="52" t="s">
        <v>729</v>
      </c>
      <c r="D431" s="52" t="s">
        <v>730</v>
      </c>
      <c r="E431" s="4">
        <v>85.66</v>
      </c>
      <c r="F431" s="4">
        <v>85.66</v>
      </c>
      <c r="G431" s="7">
        <v>634.5</v>
      </c>
      <c r="I431" s="7">
        <f t="shared" si="6"/>
        <v>634.5</v>
      </c>
    </row>
    <row r="432" spans="1:9" x14ac:dyDescent="0.2">
      <c r="A432" s="19" t="s">
        <v>15</v>
      </c>
      <c r="B432" s="35" t="s">
        <v>731</v>
      </c>
      <c r="C432" s="52" t="s">
        <v>729</v>
      </c>
      <c r="D432" s="35" t="s">
        <v>730</v>
      </c>
      <c r="E432" s="4">
        <v>0</v>
      </c>
      <c r="F432" s="4">
        <v>0</v>
      </c>
      <c r="G432" s="7">
        <v>0</v>
      </c>
      <c r="I432" s="7">
        <f t="shared" si="6"/>
        <v>0</v>
      </c>
    </row>
    <row r="433" spans="1:9" x14ac:dyDescent="0.2">
      <c r="A433" s="2" t="s">
        <v>15</v>
      </c>
      <c r="B433" s="14" t="s">
        <v>732</v>
      </c>
      <c r="C433" s="14"/>
      <c r="D433" s="14" t="s">
        <v>733</v>
      </c>
      <c r="E433" s="4">
        <v>18.66</v>
      </c>
      <c r="F433" s="4">
        <v>18.66</v>
      </c>
      <c r="G433" s="7">
        <v>137.09</v>
      </c>
      <c r="H433" s="7">
        <v>0.75</v>
      </c>
      <c r="I433" s="7">
        <f t="shared" si="6"/>
        <v>137.84</v>
      </c>
    </row>
    <row r="434" spans="1:9" x14ac:dyDescent="0.2">
      <c r="A434" s="24" t="s">
        <v>26</v>
      </c>
      <c r="B434" s="25" t="s">
        <v>734</v>
      </c>
      <c r="C434" s="26"/>
      <c r="D434" s="26" t="s">
        <v>28</v>
      </c>
      <c r="E434" s="4"/>
      <c r="F434" s="4"/>
      <c r="I434" s="7">
        <f t="shared" si="6"/>
        <v>0</v>
      </c>
    </row>
    <row r="435" spans="1:9" x14ac:dyDescent="0.2">
      <c r="A435" s="45" t="s">
        <v>26</v>
      </c>
      <c r="B435" s="26" t="s">
        <v>735</v>
      </c>
      <c r="C435" s="26"/>
      <c r="D435" s="26" t="s">
        <v>114</v>
      </c>
      <c r="E435" s="4">
        <v>48696.52</v>
      </c>
      <c r="F435" s="4">
        <v>48688.19</v>
      </c>
      <c r="G435" s="7">
        <v>354356.75</v>
      </c>
      <c r="H435" s="7">
        <v>4250.13</v>
      </c>
      <c r="I435" s="7">
        <f t="shared" si="6"/>
        <v>358606.88</v>
      </c>
    </row>
    <row r="436" spans="1:9" x14ac:dyDescent="0.2">
      <c r="A436" s="24" t="s">
        <v>26</v>
      </c>
      <c r="B436" s="25" t="s">
        <v>736</v>
      </c>
      <c r="C436" s="26"/>
      <c r="D436" s="26" t="s">
        <v>737</v>
      </c>
      <c r="E436" s="4"/>
      <c r="F436" s="4"/>
      <c r="I436" s="7">
        <f t="shared" si="6"/>
        <v>0</v>
      </c>
    </row>
    <row r="437" spans="1:9" x14ac:dyDescent="0.2">
      <c r="A437" s="29" t="s">
        <v>26</v>
      </c>
      <c r="B437" s="30" t="s">
        <v>738</v>
      </c>
      <c r="C437" s="30"/>
      <c r="D437" s="30" t="s">
        <v>239</v>
      </c>
      <c r="E437" s="4"/>
      <c r="F437" s="4"/>
      <c r="I437" s="7">
        <f t="shared" si="6"/>
        <v>0</v>
      </c>
    </row>
    <row r="438" spans="1:9" x14ac:dyDescent="0.2">
      <c r="A438" s="22" t="s">
        <v>15</v>
      </c>
      <c r="B438" s="23" t="s">
        <v>739</v>
      </c>
      <c r="C438" s="17" t="s">
        <v>740</v>
      </c>
      <c r="D438" s="14" t="s">
        <v>163</v>
      </c>
      <c r="E438" s="4"/>
      <c r="F438" s="4"/>
      <c r="I438" s="7">
        <f t="shared" si="6"/>
        <v>0</v>
      </c>
    </row>
    <row r="439" spans="1:9" x14ac:dyDescent="0.2">
      <c r="A439" s="45" t="s">
        <v>26</v>
      </c>
      <c r="B439" s="26" t="s">
        <v>741</v>
      </c>
      <c r="C439" s="26"/>
      <c r="D439" s="26" t="s">
        <v>742</v>
      </c>
      <c r="E439" s="4"/>
      <c r="F439" s="4"/>
      <c r="I439" s="7">
        <f t="shared" si="6"/>
        <v>0</v>
      </c>
    </row>
    <row r="440" spans="1:9" x14ac:dyDescent="0.2">
      <c r="A440" s="27" t="s">
        <v>18</v>
      </c>
      <c r="B440" s="28" t="s">
        <v>743</v>
      </c>
      <c r="C440" s="17"/>
      <c r="D440" s="17" t="s">
        <v>75</v>
      </c>
      <c r="E440" s="4">
        <v>0</v>
      </c>
      <c r="F440" s="4">
        <v>0</v>
      </c>
      <c r="G440" s="7">
        <v>0</v>
      </c>
      <c r="I440" s="7">
        <f t="shared" si="6"/>
        <v>0</v>
      </c>
    </row>
    <row r="441" spans="1:9" x14ac:dyDescent="0.2">
      <c r="A441" s="31" t="s">
        <v>15</v>
      </c>
      <c r="B441" s="32" t="s">
        <v>744</v>
      </c>
      <c r="C441" s="14"/>
      <c r="D441" s="14" t="s">
        <v>23</v>
      </c>
      <c r="E441" s="4">
        <v>2.4300000000000002</v>
      </c>
      <c r="F441" s="4">
        <v>2.4300000000000002</v>
      </c>
      <c r="G441" s="7">
        <v>18</v>
      </c>
      <c r="I441" s="7">
        <f t="shared" si="6"/>
        <v>18</v>
      </c>
    </row>
    <row r="442" spans="1:9" x14ac:dyDescent="0.2">
      <c r="A442" s="45" t="s">
        <v>535</v>
      </c>
      <c r="B442" s="26" t="s">
        <v>745</v>
      </c>
      <c r="C442" s="26"/>
      <c r="D442" s="26" t="s">
        <v>243</v>
      </c>
      <c r="E442" s="4">
        <v>349.2</v>
      </c>
      <c r="F442" s="4">
        <v>2404.75</v>
      </c>
      <c r="G442" s="7">
        <v>17812.983</v>
      </c>
      <c r="I442" s="7">
        <f t="shared" si="6"/>
        <v>17812.983</v>
      </c>
    </row>
    <row r="443" spans="1:9" x14ac:dyDescent="0.2">
      <c r="A443" s="45" t="s">
        <v>535</v>
      </c>
      <c r="B443" s="26" t="s">
        <v>746</v>
      </c>
      <c r="C443" s="26"/>
      <c r="D443" s="26" t="s">
        <v>747</v>
      </c>
      <c r="E443" s="4">
        <v>22.04</v>
      </c>
      <c r="F443" s="4">
        <v>22.04</v>
      </c>
      <c r="G443" s="7">
        <v>163.25</v>
      </c>
      <c r="I443" s="7">
        <f t="shared" si="6"/>
        <v>163.25</v>
      </c>
    </row>
    <row r="444" spans="1:9" x14ac:dyDescent="0.2">
      <c r="A444" s="2" t="s">
        <v>15</v>
      </c>
      <c r="B444" s="14" t="s">
        <v>748</v>
      </c>
      <c r="C444" s="17" t="s">
        <v>749</v>
      </c>
      <c r="D444" s="14" t="s">
        <v>37</v>
      </c>
      <c r="E444" s="4">
        <v>16.809999999999999</v>
      </c>
      <c r="F444" s="4">
        <v>16.61</v>
      </c>
      <c r="G444" s="7">
        <v>123</v>
      </c>
      <c r="I444" s="7">
        <f t="shared" si="6"/>
        <v>123</v>
      </c>
    </row>
    <row r="445" spans="1:9" x14ac:dyDescent="0.2">
      <c r="A445" s="31" t="s">
        <v>15</v>
      </c>
      <c r="B445" s="32" t="s">
        <v>750</v>
      </c>
      <c r="C445" s="28" t="s">
        <v>751</v>
      </c>
      <c r="D445" s="32" t="s">
        <v>752</v>
      </c>
      <c r="E445" s="4">
        <v>0</v>
      </c>
      <c r="F445" s="56">
        <v>0</v>
      </c>
      <c r="G445" s="7">
        <v>0</v>
      </c>
      <c r="I445" s="7">
        <f t="shared" si="6"/>
        <v>0</v>
      </c>
    </row>
    <row r="446" spans="1:9" x14ac:dyDescent="0.2">
      <c r="A446" s="2" t="s">
        <v>15</v>
      </c>
      <c r="B446" s="14" t="s">
        <v>753</v>
      </c>
      <c r="C446" s="17"/>
      <c r="D446" s="14" t="s">
        <v>23</v>
      </c>
      <c r="E446" s="4">
        <v>0.3</v>
      </c>
      <c r="F446" s="4">
        <v>0.3</v>
      </c>
      <c r="G446" s="7">
        <v>2.25</v>
      </c>
      <c r="I446" s="7">
        <f t="shared" si="6"/>
        <v>2.25</v>
      </c>
    </row>
    <row r="447" spans="1:9" x14ac:dyDescent="0.2">
      <c r="A447" s="1" t="s">
        <v>430</v>
      </c>
      <c r="B447" s="54" t="s">
        <v>754</v>
      </c>
      <c r="C447" s="54"/>
      <c r="D447" s="54" t="s">
        <v>541</v>
      </c>
      <c r="E447" s="4">
        <v>2698.54</v>
      </c>
      <c r="F447" s="4">
        <v>2698.54</v>
      </c>
      <c r="G447" s="7">
        <v>19813.669999999998</v>
      </c>
      <c r="H447" s="7">
        <v>118.5</v>
      </c>
      <c r="I447" s="7">
        <f t="shared" si="6"/>
        <v>19932.169999999998</v>
      </c>
    </row>
    <row r="448" spans="1:9" x14ac:dyDescent="0.2">
      <c r="A448" s="2" t="s">
        <v>15</v>
      </c>
      <c r="B448" s="14" t="s">
        <v>755</v>
      </c>
      <c r="C448" s="14"/>
      <c r="D448" s="14" t="s">
        <v>541</v>
      </c>
      <c r="E448" s="4">
        <v>24.21</v>
      </c>
      <c r="F448" s="4">
        <v>24.21</v>
      </c>
      <c r="G448" s="7">
        <v>1787.62</v>
      </c>
      <c r="H448" s="7">
        <v>0.5</v>
      </c>
      <c r="I448" s="7">
        <f t="shared" si="6"/>
        <v>1788.12</v>
      </c>
    </row>
    <row r="449" spans="1:9" x14ac:dyDescent="0.2">
      <c r="A449" s="2" t="s">
        <v>15</v>
      </c>
      <c r="B449" s="14" t="s">
        <v>756</v>
      </c>
      <c r="C449" s="14"/>
      <c r="D449" s="14" t="s">
        <v>343</v>
      </c>
      <c r="E449" s="4"/>
      <c r="F449" s="4"/>
      <c r="I449" s="7">
        <f t="shared" si="6"/>
        <v>0</v>
      </c>
    </row>
    <row r="450" spans="1:9" x14ac:dyDescent="0.2">
      <c r="A450" s="2" t="s">
        <v>15</v>
      </c>
      <c r="B450" s="14" t="s">
        <v>757</v>
      </c>
      <c r="C450" s="14"/>
      <c r="D450" s="14" t="s">
        <v>37</v>
      </c>
      <c r="E450" s="4">
        <v>20.149999999999999</v>
      </c>
      <c r="F450" s="4">
        <v>20.149999999999999</v>
      </c>
      <c r="G450" s="7">
        <v>149.25</v>
      </c>
      <c r="I450" s="7">
        <f t="shared" si="6"/>
        <v>149.25</v>
      </c>
    </row>
    <row r="451" spans="1:9" x14ac:dyDescent="0.2">
      <c r="A451" s="45" t="s">
        <v>18</v>
      </c>
      <c r="B451" s="26" t="s">
        <v>758</v>
      </c>
      <c r="C451" s="26"/>
      <c r="D451" s="26" t="s">
        <v>759</v>
      </c>
      <c r="E451" s="4">
        <v>5.47</v>
      </c>
      <c r="F451" s="4">
        <v>5.47</v>
      </c>
      <c r="G451" s="7">
        <v>40.5</v>
      </c>
      <c r="I451" s="7">
        <f t="shared" si="6"/>
        <v>40.5</v>
      </c>
    </row>
    <row r="452" spans="1:9" x14ac:dyDescent="0.2">
      <c r="A452" s="2" t="s">
        <v>15</v>
      </c>
      <c r="B452" s="14" t="s">
        <v>760</v>
      </c>
      <c r="C452" s="14"/>
      <c r="D452" s="14" t="s">
        <v>318</v>
      </c>
      <c r="E452" s="4">
        <v>1.22</v>
      </c>
      <c r="F452" s="4">
        <v>1.22</v>
      </c>
      <c r="G452" s="7">
        <v>9</v>
      </c>
      <c r="I452" s="7">
        <f t="shared" si="6"/>
        <v>9</v>
      </c>
    </row>
    <row r="453" spans="1:9" x14ac:dyDescent="0.2">
      <c r="A453" s="2" t="s">
        <v>15</v>
      </c>
      <c r="B453" s="14" t="s">
        <v>761</v>
      </c>
      <c r="C453" s="14"/>
      <c r="D453" s="14" t="s">
        <v>762</v>
      </c>
      <c r="E453" s="4"/>
      <c r="F453" s="4"/>
      <c r="I453" s="7">
        <f t="shared" ref="I453:I516" si="7">SUM(G453:H453)</f>
        <v>0</v>
      </c>
    </row>
    <row r="454" spans="1:9" x14ac:dyDescent="0.2">
      <c r="A454" s="2" t="s">
        <v>15</v>
      </c>
      <c r="B454" s="14" t="s">
        <v>763</v>
      </c>
      <c r="C454" s="14"/>
      <c r="D454" s="14" t="s">
        <v>101</v>
      </c>
      <c r="E454" s="4"/>
      <c r="F454" s="4"/>
      <c r="I454" s="7">
        <f t="shared" si="7"/>
        <v>0</v>
      </c>
    </row>
    <row r="455" spans="1:9" x14ac:dyDescent="0.2">
      <c r="A455" s="2" t="s">
        <v>15</v>
      </c>
      <c r="B455" s="14" t="s">
        <v>764</v>
      </c>
      <c r="C455" s="14"/>
      <c r="D455" s="14" t="s">
        <v>494</v>
      </c>
      <c r="E455" s="4">
        <v>0.81</v>
      </c>
      <c r="F455" s="4">
        <v>0.81</v>
      </c>
      <c r="G455" s="7">
        <v>6</v>
      </c>
      <c r="I455" s="7">
        <f t="shared" si="7"/>
        <v>6</v>
      </c>
    </row>
    <row r="456" spans="1:9" x14ac:dyDescent="0.2">
      <c r="A456" s="2" t="s">
        <v>15</v>
      </c>
      <c r="B456" s="14" t="s">
        <v>765</v>
      </c>
      <c r="C456" s="14"/>
      <c r="D456" s="14" t="s">
        <v>766</v>
      </c>
      <c r="E456" s="4"/>
      <c r="F456" s="4"/>
      <c r="I456" s="7">
        <f t="shared" si="7"/>
        <v>0</v>
      </c>
    </row>
    <row r="457" spans="1:9" x14ac:dyDescent="0.2">
      <c r="A457" s="2" t="s">
        <v>15</v>
      </c>
      <c r="B457" s="14" t="s">
        <v>767</v>
      </c>
      <c r="C457" s="14"/>
      <c r="D457" s="14" t="s">
        <v>47</v>
      </c>
      <c r="E457" s="4">
        <v>0</v>
      </c>
      <c r="F457" s="4">
        <v>0</v>
      </c>
      <c r="G457" s="7">
        <v>0</v>
      </c>
      <c r="I457" s="7">
        <f t="shared" si="7"/>
        <v>0</v>
      </c>
    </row>
    <row r="458" spans="1:9" x14ac:dyDescent="0.2">
      <c r="A458" s="42" t="s">
        <v>26</v>
      </c>
      <c r="B458" s="43" t="s">
        <v>768</v>
      </c>
      <c r="C458" s="26"/>
      <c r="D458" s="26" t="s">
        <v>769</v>
      </c>
      <c r="E458" s="4"/>
      <c r="F458" s="4"/>
      <c r="I458" s="7">
        <f t="shared" si="7"/>
        <v>0</v>
      </c>
    </row>
    <row r="459" spans="1:9" x14ac:dyDescent="0.2">
      <c r="A459" s="16" t="s">
        <v>18</v>
      </c>
      <c r="B459" s="17" t="s">
        <v>770</v>
      </c>
      <c r="C459" s="17"/>
      <c r="D459" s="17" t="s">
        <v>771</v>
      </c>
      <c r="E459" s="4">
        <v>0.31</v>
      </c>
      <c r="F459" s="4">
        <v>0.31</v>
      </c>
      <c r="G459" s="7">
        <v>2.25</v>
      </c>
      <c r="I459" s="7">
        <f t="shared" si="7"/>
        <v>2.25</v>
      </c>
    </row>
    <row r="460" spans="1:9" x14ac:dyDescent="0.2">
      <c r="A460" s="2" t="s">
        <v>15</v>
      </c>
      <c r="B460" s="14" t="s">
        <v>772</v>
      </c>
      <c r="C460" s="17" t="s">
        <v>773</v>
      </c>
      <c r="D460" s="14" t="s">
        <v>23</v>
      </c>
      <c r="E460" s="4">
        <v>6.18</v>
      </c>
      <c r="F460" s="4">
        <v>6.18</v>
      </c>
      <c r="G460" s="7">
        <v>45.75</v>
      </c>
      <c r="I460" s="7">
        <f t="shared" si="7"/>
        <v>45.75</v>
      </c>
    </row>
    <row r="461" spans="1:9" x14ac:dyDescent="0.2">
      <c r="A461" s="2" t="s">
        <v>15</v>
      </c>
      <c r="B461" s="14" t="s">
        <v>774</v>
      </c>
      <c r="C461" s="14"/>
      <c r="D461" s="14" t="s">
        <v>775</v>
      </c>
      <c r="E461" s="4">
        <v>0</v>
      </c>
      <c r="F461" s="4">
        <v>0</v>
      </c>
      <c r="G461" s="7">
        <v>0</v>
      </c>
      <c r="I461" s="7">
        <f t="shared" si="7"/>
        <v>0</v>
      </c>
    </row>
    <row r="462" spans="1:9" x14ac:dyDescent="0.2">
      <c r="A462" s="2" t="s">
        <v>15</v>
      </c>
      <c r="B462" s="14" t="s">
        <v>776</v>
      </c>
      <c r="C462" s="14"/>
      <c r="D462" s="14" t="s">
        <v>216</v>
      </c>
      <c r="E462" s="4">
        <v>20.96</v>
      </c>
      <c r="F462" s="4">
        <v>20.96</v>
      </c>
      <c r="G462" s="7">
        <v>155.25</v>
      </c>
      <c r="I462" s="7">
        <f t="shared" si="7"/>
        <v>155.25</v>
      </c>
    </row>
    <row r="463" spans="1:9" x14ac:dyDescent="0.2">
      <c r="A463" s="31" t="s">
        <v>15</v>
      </c>
      <c r="B463" s="32" t="s">
        <v>777</v>
      </c>
      <c r="C463" s="14"/>
      <c r="D463" s="14" t="s">
        <v>141</v>
      </c>
      <c r="E463" s="4">
        <v>0.2</v>
      </c>
      <c r="F463" s="4">
        <v>0.2</v>
      </c>
      <c r="G463" s="7">
        <v>1.5</v>
      </c>
      <c r="I463" s="7">
        <f t="shared" si="7"/>
        <v>1.5</v>
      </c>
    </row>
    <row r="464" spans="1:9" x14ac:dyDescent="0.2">
      <c r="A464" s="16" t="s">
        <v>18</v>
      </c>
      <c r="B464" s="17" t="s">
        <v>778</v>
      </c>
      <c r="C464" s="17"/>
      <c r="D464" s="17" t="s">
        <v>779</v>
      </c>
      <c r="E464" s="4"/>
      <c r="F464" s="4"/>
      <c r="I464" s="7">
        <f t="shared" si="7"/>
        <v>0</v>
      </c>
    </row>
    <row r="465" spans="1:9" x14ac:dyDescent="0.2">
      <c r="A465" s="2" t="s">
        <v>15</v>
      </c>
      <c r="B465" s="14" t="s">
        <v>780</v>
      </c>
      <c r="C465" s="14"/>
      <c r="D465" s="14" t="s">
        <v>23</v>
      </c>
      <c r="E465" s="4">
        <v>14.99</v>
      </c>
      <c r="F465" s="4">
        <v>14.99</v>
      </c>
      <c r="G465" s="7">
        <v>111</v>
      </c>
      <c r="I465" s="7">
        <f t="shared" si="7"/>
        <v>111</v>
      </c>
    </row>
    <row r="466" spans="1:9" x14ac:dyDescent="0.2">
      <c r="A466" s="45" t="s">
        <v>26</v>
      </c>
      <c r="B466" s="26" t="s">
        <v>781</v>
      </c>
      <c r="C466" s="26"/>
      <c r="D466" s="26" t="s">
        <v>782</v>
      </c>
      <c r="E466" s="4">
        <v>798.16</v>
      </c>
      <c r="F466" s="4">
        <v>797.96</v>
      </c>
      <c r="G466" s="7">
        <v>5910.7960000000003</v>
      </c>
      <c r="I466" s="7">
        <f t="shared" si="7"/>
        <v>5910.7960000000003</v>
      </c>
    </row>
    <row r="467" spans="1:9" x14ac:dyDescent="0.2">
      <c r="A467" s="2" t="s">
        <v>15</v>
      </c>
      <c r="B467" s="14" t="s">
        <v>783</v>
      </c>
      <c r="C467" s="14"/>
      <c r="D467" s="14" t="s">
        <v>784</v>
      </c>
      <c r="E467" s="4">
        <v>1.52</v>
      </c>
      <c r="F467" s="4">
        <v>1.52</v>
      </c>
      <c r="G467" s="7">
        <v>11.25</v>
      </c>
      <c r="I467" s="7">
        <f t="shared" si="7"/>
        <v>11.25</v>
      </c>
    </row>
    <row r="468" spans="1:9" x14ac:dyDescent="0.2">
      <c r="A468" s="57" t="s">
        <v>18</v>
      </c>
      <c r="B468" s="58" t="s">
        <v>785</v>
      </c>
      <c r="C468" s="54"/>
      <c r="D468" s="54" t="s">
        <v>786</v>
      </c>
      <c r="E468" s="4">
        <v>44.44</v>
      </c>
      <c r="F468" s="4">
        <v>44.44</v>
      </c>
      <c r="G468" s="7">
        <v>323.25</v>
      </c>
      <c r="H468" s="7">
        <v>4</v>
      </c>
      <c r="I468" s="7">
        <f t="shared" si="7"/>
        <v>327.25</v>
      </c>
    </row>
    <row r="469" spans="1:9" x14ac:dyDescent="0.2">
      <c r="A469" s="31" t="s">
        <v>15</v>
      </c>
      <c r="B469" s="32" t="s">
        <v>787</v>
      </c>
      <c r="C469" s="14"/>
      <c r="D469" s="14" t="s">
        <v>786</v>
      </c>
      <c r="E469" s="4"/>
      <c r="F469" s="4"/>
      <c r="I469" s="7">
        <f t="shared" si="7"/>
        <v>0</v>
      </c>
    </row>
    <row r="470" spans="1:9" x14ac:dyDescent="0.2">
      <c r="A470" s="31" t="s">
        <v>15</v>
      </c>
      <c r="B470" s="32" t="s">
        <v>788</v>
      </c>
      <c r="C470" s="14"/>
      <c r="D470" s="14" t="s">
        <v>86</v>
      </c>
      <c r="E470" s="4">
        <v>0</v>
      </c>
      <c r="F470" s="4">
        <v>0</v>
      </c>
      <c r="G470" s="7">
        <v>0</v>
      </c>
      <c r="I470" s="7">
        <f t="shared" si="7"/>
        <v>0</v>
      </c>
    </row>
    <row r="471" spans="1:9" x14ac:dyDescent="0.2">
      <c r="A471" s="31" t="s">
        <v>15</v>
      </c>
      <c r="B471" s="32" t="s">
        <v>788</v>
      </c>
      <c r="C471" s="14"/>
      <c r="D471" s="14" t="s">
        <v>232</v>
      </c>
      <c r="E471" s="4">
        <v>27.54</v>
      </c>
      <c r="F471" s="4">
        <v>27.54</v>
      </c>
      <c r="G471" s="7">
        <v>204</v>
      </c>
      <c r="I471" s="7">
        <f t="shared" si="7"/>
        <v>204</v>
      </c>
    </row>
    <row r="472" spans="1:9" x14ac:dyDescent="0.2">
      <c r="A472" s="31" t="s">
        <v>15</v>
      </c>
      <c r="B472" s="32" t="s">
        <v>788</v>
      </c>
      <c r="C472" s="14"/>
      <c r="D472" s="14" t="s">
        <v>232</v>
      </c>
      <c r="E472" s="4">
        <v>8.15</v>
      </c>
      <c r="F472" s="4">
        <v>8.15</v>
      </c>
      <c r="G472" s="7">
        <v>60.38</v>
      </c>
      <c r="I472" s="7">
        <f t="shared" si="7"/>
        <v>60.38</v>
      </c>
    </row>
    <row r="473" spans="1:9" x14ac:dyDescent="0.2">
      <c r="A473" s="31" t="s">
        <v>15</v>
      </c>
      <c r="B473" s="32" t="s">
        <v>788</v>
      </c>
      <c r="C473" s="17" t="s">
        <v>789</v>
      </c>
      <c r="D473" s="14" t="s">
        <v>653</v>
      </c>
      <c r="E473" s="4">
        <v>4.1500000000000004</v>
      </c>
      <c r="F473" s="4">
        <v>4.1500000000000004</v>
      </c>
      <c r="G473" s="7">
        <v>30.75</v>
      </c>
      <c r="I473" s="7">
        <f t="shared" si="7"/>
        <v>30.75</v>
      </c>
    </row>
    <row r="474" spans="1:9" x14ac:dyDescent="0.2">
      <c r="A474" s="2" t="s">
        <v>15</v>
      </c>
      <c r="B474" s="14" t="s">
        <v>790</v>
      </c>
      <c r="C474" s="14"/>
      <c r="D474" s="14" t="s">
        <v>340</v>
      </c>
      <c r="E474" s="4">
        <v>2.4300000000000002</v>
      </c>
      <c r="F474" s="4">
        <v>2.4300000000000002</v>
      </c>
      <c r="G474" s="7">
        <v>18</v>
      </c>
      <c r="I474" s="7">
        <f t="shared" si="7"/>
        <v>18</v>
      </c>
    </row>
    <row r="475" spans="1:9" x14ac:dyDescent="0.2">
      <c r="A475" s="31" t="s">
        <v>15</v>
      </c>
      <c r="B475" s="32" t="s">
        <v>791</v>
      </c>
      <c r="C475" s="17" t="s">
        <v>792</v>
      </c>
      <c r="D475" s="14" t="s">
        <v>37</v>
      </c>
      <c r="E475" s="4">
        <v>5.57</v>
      </c>
      <c r="F475" s="4">
        <v>5.57</v>
      </c>
      <c r="G475" s="7">
        <v>41.25</v>
      </c>
      <c r="I475" s="7">
        <f t="shared" si="7"/>
        <v>41.25</v>
      </c>
    </row>
    <row r="476" spans="1:9" x14ac:dyDescent="0.2">
      <c r="A476" s="31" t="s">
        <v>15</v>
      </c>
      <c r="B476" s="32" t="s">
        <v>791</v>
      </c>
      <c r="C476" s="17" t="s">
        <v>793</v>
      </c>
      <c r="D476" s="14" t="s">
        <v>47</v>
      </c>
      <c r="E476" s="4">
        <v>0</v>
      </c>
      <c r="F476" s="4">
        <v>0</v>
      </c>
      <c r="G476" s="7">
        <v>0</v>
      </c>
      <c r="I476" s="7">
        <f t="shared" si="7"/>
        <v>0</v>
      </c>
    </row>
    <row r="477" spans="1:9" x14ac:dyDescent="0.2">
      <c r="A477" s="31" t="s">
        <v>15</v>
      </c>
      <c r="B477" s="32" t="s">
        <v>791</v>
      </c>
      <c r="C477" s="17" t="s">
        <v>794</v>
      </c>
      <c r="D477" s="14" t="s">
        <v>23</v>
      </c>
      <c r="E477" s="4">
        <v>1.42</v>
      </c>
      <c r="F477" s="4">
        <v>1.42</v>
      </c>
      <c r="G477" s="7">
        <v>10.5</v>
      </c>
      <c r="I477" s="7">
        <f t="shared" si="7"/>
        <v>10.5</v>
      </c>
    </row>
    <row r="478" spans="1:9" x14ac:dyDescent="0.2">
      <c r="A478" s="31" t="s">
        <v>15</v>
      </c>
      <c r="B478" s="32" t="s">
        <v>791</v>
      </c>
      <c r="C478" s="17" t="s">
        <v>795</v>
      </c>
      <c r="D478" s="14" t="s">
        <v>91</v>
      </c>
      <c r="E478" s="4">
        <v>22.88</v>
      </c>
      <c r="F478" s="4">
        <v>22.88</v>
      </c>
      <c r="G478" s="7">
        <v>169.5</v>
      </c>
      <c r="I478" s="7">
        <f t="shared" si="7"/>
        <v>169.5</v>
      </c>
    </row>
    <row r="479" spans="1:9" x14ac:dyDescent="0.2">
      <c r="A479" s="31" t="s">
        <v>15</v>
      </c>
      <c r="B479" s="32" t="s">
        <v>796</v>
      </c>
      <c r="C479" s="17" t="s">
        <v>797</v>
      </c>
      <c r="D479" s="14" t="s">
        <v>366</v>
      </c>
      <c r="E479" s="4">
        <v>0.36</v>
      </c>
      <c r="F479" s="4">
        <v>0.36</v>
      </c>
      <c r="G479" s="7">
        <v>2.63</v>
      </c>
      <c r="I479" s="7">
        <f t="shared" si="7"/>
        <v>2.63</v>
      </c>
    </row>
    <row r="480" spans="1:9" x14ac:dyDescent="0.2">
      <c r="A480" s="31" t="s">
        <v>15</v>
      </c>
      <c r="B480" s="32" t="s">
        <v>796</v>
      </c>
      <c r="C480" s="17" t="s">
        <v>798</v>
      </c>
      <c r="D480" s="14" t="s">
        <v>198</v>
      </c>
      <c r="E480" s="4">
        <v>10.130000000000001</v>
      </c>
      <c r="F480" s="4">
        <v>10.130000000000001</v>
      </c>
      <c r="G480" s="7">
        <v>75</v>
      </c>
      <c r="I480" s="7">
        <f t="shared" si="7"/>
        <v>75</v>
      </c>
    </row>
    <row r="481" spans="1:9" x14ac:dyDescent="0.2">
      <c r="A481" s="31" t="s">
        <v>15</v>
      </c>
      <c r="B481" s="32" t="s">
        <v>799</v>
      </c>
      <c r="C481" s="26" t="s">
        <v>251</v>
      </c>
      <c r="D481" s="14" t="s">
        <v>252</v>
      </c>
      <c r="E481" s="4">
        <v>5.87</v>
      </c>
      <c r="F481" s="4">
        <v>5.87</v>
      </c>
      <c r="G481" s="7">
        <v>43.5</v>
      </c>
      <c r="I481" s="7">
        <f t="shared" si="7"/>
        <v>43.5</v>
      </c>
    </row>
    <row r="482" spans="1:9" x14ac:dyDescent="0.2">
      <c r="A482" s="31" t="s">
        <v>15</v>
      </c>
      <c r="B482" s="32" t="s">
        <v>799</v>
      </c>
      <c r="C482" s="26" t="s">
        <v>800</v>
      </c>
      <c r="D482" s="14" t="s">
        <v>86</v>
      </c>
      <c r="E482" s="4">
        <v>0.51</v>
      </c>
      <c r="F482" s="4">
        <v>0.51</v>
      </c>
      <c r="G482" s="7">
        <v>3.75</v>
      </c>
      <c r="I482" s="7">
        <f t="shared" si="7"/>
        <v>3.75</v>
      </c>
    </row>
    <row r="483" spans="1:9" x14ac:dyDescent="0.2">
      <c r="A483" s="31" t="s">
        <v>15</v>
      </c>
      <c r="B483" s="32" t="s">
        <v>801</v>
      </c>
      <c r="C483" s="14"/>
      <c r="D483" s="14" t="s">
        <v>384</v>
      </c>
      <c r="E483" s="4">
        <v>20.05</v>
      </c>
      <c r="F483" s="4">
        <v>20.05</v>
      </c>
      <c r="G483" s="7">
        <v>148.5</v>
      </c>
      <c r="I483" s="7">
        <f t="shared" si="7"/>
        <v>148.5</v>
      </c>
    </row>
    <row r="484" spans="1:9" x14ac:dyDescent="0.2">
      <c r="A484" s="22" t="s">
        <v>15</v>
      </c>
      <c r="B484" s="23" t="s">
        <v>802</v>
      </c>
      <c r="C484" s="14"/>
      <c r="D484" s="14" t="s">
        <v>318</v>
      </c>
      <c r="E484" s="4"/>
      <c r="F484" s="4"/>
      <c r="I484" s="7">
        <f t="shared" si="7"/>
        <v>0</v>
      </c>
    </row>
    <row r="485" spans="1:9" x14ac:dyDescent="0.2">
      <c r="A485" s="2" t="s">
        <v>15</v>
      </c>
      <c r="B485" s="14" t="s">
        <v>803</v>
      </c>
      <c r="C485" s="14"/>
      <c r="D485" s="14" t="s">
        <v>47</v>
      </c>
      <c r="E485" s="4">
        <v>0.61</v>
      </c>
      <c r="F485" s="4">
        <v>0.61</v>
      </c>
      <c r="G485" s="7">
        <v>4.5</v>
      </c>
      <c r="I485" s="7">
        <f t="shared" si="7"/>
        <v>4.5</v>
      </c>
    </row>
    <row r="486" spans="1:9" x14ac:dyDescent="0.2">
      <c r="A486" s="31" t="s">
        <v>15</v>
      </c>
      <c r="B486" s="32" t="s">
        <v>804</v>
      </c>
      <c r="C486" s="14"/>
      <c r="D486" s="14" t="s">
        <v>384</v>
      </c>
      <c r="E486" s="4">
        <v>0.1</v>
      </c>
      <c r="F486" s="59">
        <v>0.1</v>
      </c>
      <c r="G486" s="7">
        <v>0.75</v>
      </c>
      <c r="I486" s="7">
        <f t="shared" si="7"/>
        <v>0.75</v>
      </c>
    </row>
    <row r="487" spans="1:9" x14ac:dyDescent="0.2">
      <c r="A487" s="2" t="s">
        <v>15</v>
      </c>
      <c r="B487" s="14" t="s">
        <v>805</v>
      </c>
      <c r="C487" s="17" t="s">
        <v>806</v>
      </c>
      <c r="D487" s="14" t="s">
        <v>473</v>
      </c>
      <c r="E487" s="4">
        <v>1.22</v>
      </c>
      <c r="F487" s="4">
        <v>1.22</v>
      </c>
      <c r="G487" s="7">
        <v>9</v>
      </c>
      <c r="I487" s="7">
        <f t="shared" si="7"/>
        <v>9</v>
      </c>
    </row>
    <row r="488" spans="1:9" x14ac:dyDescent="0.2">
      <c r="A488" s="45" t="s">
        <v>26</v>
      </c>
      <c r="B488" s="26" t="s">
        <v>807</v>
      </c>
      <c r="C488" s="26"/>
      <c r="D488" s="26" t="s">
        <v>808</v>
      </c>
      <c r="E488" s="4">
        <v>291.8</v>
      </c>
      <c r="F488" s="4">
        <v>291.81</v>
      </c>
      <c r="G488" s="7">
        <v>2161.5700000000002</v>
      </c>
      <c r="I488" s="7">
        <f t="shared" si="7"/>
        <v>2161.5700000000002</v>
      </c>
    </row>
    <row r="489" spans="1:9" x14ac:dyDescent="0.2">
      <c r="A489" s="16" t="s">
        <v>18</v>
      </c>
      <c r="B489" s="17" t="s">
        <v>809</v>
      </c>
      <c r="C489" s="17"/>
      <c r="D489" s="17" t="s">
        <v>810</v>
      </c>
      <c r="E489" s="4">
        <v>305.13</v>
      </c>
      <c r="F489" s="4">
        <v>305.13</v>
      </c>
      <c r="G489" s="7">
        <v>2260.23</v>
      </c>
      <c r="I489" s="7">
        <f t="shared" si="7"/>
        <v>2260.23</v>
      </c>
    </row>
    <row r="490" spans="1:9" x14ac:dyDescent="0.2">
      <c r="A490" s="2" t="s">
        <v>15</v>
      </c>
      <c r="B490" s="14" t="s">
        <v>811</v>
      </c>
      <c r="C490" s="14"/>
      <c r="D490" s="14" t="s">
        <v>810</v>
      </c>
      <c r="E490" s="4">
        <v>0</v>
      </c>
      <c r="F490" s="4">
        <v>0</v>
      </c>
      <c r="G490" s="7">
        <v>0</v>
      </c>
      <c r="I490" s="7">
        <f t="shared" si="7"/>
        <v>0</v>
      </c>
    </row>
    <row r="491" spans="1:9" x14ac:dyDescent="0.2">
      <c r="A491" s="2" t="s">
        <v>15</v>
      </c>
      <c r="B491" s="14" t="s">
        <v>812</v>
      </c>
      <c r="C491" s="14"/>
      <c r="D491" s="14" t="s">
        <v>813</v>
      </c>
      <c r="E491" s="4">
        <v>6.86</v>
      </c>
      <c r="F491" s="4">
        <v>6.86</v>
      </c>
      <c r="G491" s="7">
        <v>50.25</v>
      </c>
      <c r="H491" s="7">
        <v>0.38</v>
      </c>
      <c r="I491" s="7">
        <f t="shared" si="7"/>
        <v>50.63</v>
      </c>
    </row>
    <row r="492" spans="1:9" x14ac:dyDescent="0.2">
      <c r="A492" s="2" t="s">
        <v>15</v>
      </c>
      <c r="B492" s="14" t="s">
        <v>814</v>
      </c>
      <c r="C492" s="14"/>
      <c r="D492" s="14" t="s">
        <v>88</v>
      </c>
      <c r="E492" s="4">
        <v>0.71</v>
      </c>
      <c r="F492" s="4">
        <v>0.71</v>
      </c>
      <c r="G492" s="7">
        <v>5.25</v>
      </c>
      <c r="I492" s="7">
        <f t="shared" si="7"/>
        <v>5.25</v>
      </c>
    </row>
    <row r="493" spans="1:9" x14ac:dyDescent="0.2">
      <c r="A493" s="2" t="s">
        <v>15</v>
      </c>
      <c r="B493" s="14" t="s">
        <v>815</v>
      </c>
      <c r="C493" s="14"/>
      <c r="D493" s="14" t="s">
        <v>816</v>
      </c>
      <c r="E493" s="4">
        <v>116.17</v>
      </c>
      <c r="F493" s="4">
        <v>116.17</v>
      </c>
      <c r="G493" s="7">
        <v>855.5</v>
      </c>
      <c r="H493" s="7">
        <v>3.38</v>
      </c>
      <c r="I493" s="7">
        <f t="shared" si="7"/>
        <v>858.88</v>
      </c>
    </row>
    <row r="494" spans="1:9" x14ac:dyDescent="0.2">
      <c r="A494" s="2" t="s">
        <v>15</v>
      </c>
      <c r="B494" s="14" t="s">
        <v>817</v>
      </c>
      <c r="C494" s="17" t="s">
        <v>818</v>
      </c>
      <c r="D494" s="14" t="s">
        <v>819</v>
      </c>
      <c r="E494" s="4">
        <v>129.5</v>
      </c>
      <c r="F494" s="4">
        <v>129.5</v>
      </c>
      <c r="G494" s="7">
        <v>959.25</v>
      </c>
      <c r="I494" s="7">
        <f t="shared" si="7"/>
        <v>959.25</v>
      </c>
    </row>
    <row r="495" spans="1:9" x14ac:dyDescent="0.2">
      <c r="A495" s="31" t="s">
        <v>15</v>
      </c>
      <c r="B495" s="32" t="s">
        <v>820</v>
      </c>
      <c r="C495" s="17"/>
      <c r="D495" s="14" t="s">
        <v>163</v>
      </c>
      <c r="E495" s="4">
        <v>7.04</v>
      </c>
      <c r="F495" s="4">
        <v>7.04</v>
      </c>
      <c r="G495" s="7">
        <v>51</v>
      </c>
      <c r="H495" s="7">
        <v>0.75</v>
      </c>
      <c r="I495" s="7">
        <f t="shared" si="7"/>
        <v>51.75</v>
      </c>
    </row>
    <row r="496" spans="1:9" x14ac:dyDescent="0.2">
      <c r="A496" s="31" t="s">
        <v>15</v>
      </c>
      <c r="B496" s="32" t="s">
        <v>821</v>
      </c>
      <c r="C496" s="17"/>
      <c r="D496" s="14" t="s">
        <v>163</v>
      </c>
      <c r="E496" s="4"/>
      <c r="F496" s="4"/>
      <c r="I496" s="7">
        <f t="shared" si="7"/>
        <v>0</v>
      </c>
    </row>
    <row r="497" spans="1:9" x14ac:dyDescent="0.2">
      <c r="A497" s="16" t="s">
        <v>18</v>
      </c>
      <c r="B497" s="17" t="s">
        <v>822</v>
      </c>
      <c r="C497" s="17"/>
      <c r="D497" s="17" t="s">
        <v>823</v>
      </c>
      <c r="E497" s="4">
        <v>55.29</v>
      </c>
      <c r="F497" s="4">
        <v>55.29</v>
      </c>
      <c r="G497" s="7">
        <v>366.75</v>
      </c>
      <c r="H497" s="7">
        <v>28.89</v>
      </c>
      <c r="I497" s="7">
        <f t="shared" si="7"/>
        <v>395.64</v>
      </c>
    </row>
    <row r="498" spans="1:9" x14ac:dyDescent="0.2">
      <c r="A498" s="2" t="s">
        <v>15</v>
      </c>
      <c r="B498" s="14" t="s">
        <v>824</v>
      </c>
      <c r="C498" s="17" t="s">
        <v>825</v>
      </c>
      <c r="D498" s="14" t="s">
        <v>91</v>
      </c>
      <c r="E498" s="4">
        <v>33.11</v>
      </c>
      <c r="F498" s="4">
        <v>33.11</v>
      </c>
      <c r="G498" s="7">
        <v>245.25</v>
      </c>
      <c r="I498" s="7">
        <f t="shared" si="7"/>
        <v>245.25</v>
      </c>
    </row>
    <row r="499" spans="1:9" x14ac:dyDescent="0.2">
      <c r="A499" s="2" t="s">
        <v>15</v>
      </c>
      <c r="B499" s="14" t="s">
        <v>826</v>
      </c>
      <c r="C499" s="17"/>
      <c r="D499" s="14" t="s">
        <v>827</v>
      </c>
      <c r="E499" s="4">
        <v>3.65</v>
      </c>
      <c r="F499" s="4">
        <v>3.65</v>
      </c>
      <c r="G499" s="7">
        <v>27</v>
      </c>
      <c r="I499" s="7">
        <f t="shared" si="7"/>
        <v>27</v>
      </c>
    </row>
    <row r="500" spans="1:9" x14ac:dyDescent="0.2">
      <c r="A500" s="1" t="s">
        <v>18</v>
      </c>
      <c r="B500" s="54" t="s">
        <v>828</v>
      </c>
      <c r="C500" s="54"/>
      <c r="D500" s="54" t="s">
        <v>283</v>
      </c>
      <c r="E500" s="4">
        <v>130.72999999999999</v>
      </c>
      <c r="F500" s="4">
        <v>130.72999999999999</v>
      </c>
      <c r="G500" s="7">
        <v>968.35</v>
      </c>
      <c r="I500" s="7">
        <f t="shared" si="7"/>
        <v>968.35</v>
      </c>
    </row>
    <row r="501" spans="1:9" x14ac:dyDescent="0.2">
      <c r="A501" s="1" t="s">
        <v>18</v>
      </c>
      <c r="B501" s="54" t="s">
        <v>829</v>
      </c>
      <c r="C501" s="54"/>
      <c r="D501" s="54" t="s">
        <v>830</v>
      </c>
      <c r="E501" s="4">
        <v>0</v>
      </c>
      <c r="F501" s="4">
        <v>0</v>
      </c>
      <c r="G501" s="7">
        <v>0</v>
      </c>
      <c r="I501" s="7">
        <f t="shared" si="7"/>
        <v>0</v>
      </c>
    </row>
    <row r="502" spans="1:9" x14ac:dyDescent="0.2">
      <c r="A502" s="2" t="s">
        <v>15</v>
      </c>
      <c r="B502" s="14" t="s">
        <v>831</v>
      </c>
      <c r="C502" s="14"/>
      <c r="D502" s="14" t="s">
        <v>830</v>
      </c>
      <c r="E502" s="4">
        <v>0</v>
      </c>
      <c r="F502" s="4">
        <v>0</v>
      </c>
      <c r="G502" s="7">
        <v>0</v>
      </c>
      <c r="I502" s="7">
        <f t="shared" si="7"/>
        <v>0</v>
      </c>
    </row>
    <row r="503" spans="1:9" x14ac:dyDescent="0.2">
      <c r="A503" s="2" t="s">
        <v>15</v>
      </c>
      <c r="B503" s="14" t="s">
        <v>832</v>
      </c>
      <c r="C503" s="14"/>
      <c r="D503" s="14" t="s">
        <v>192</v>
      </c>
      <c r="E503" s="4">
        <v>12</v>
      </c>
      <c r="F503" s="4">
        <v>12</v>
      </c>
      <c r="G503" s="7">
        <v>88.88</v>
      </c>
      <c r="I503" s="7">
        <f t="shared" si="7"/>
        <v>88.88</v>
      </c>
    </row>
    <row r="504" spans="1:9" x14ac:dyDescent="0.2">
      <c r="A504" s="31" t="s">
        <v>15</v>
      </c>
      <c r="B504" s="32" t="s">
        <v>833</v>
      </c>
      <c r="C504" s="28"/>
      <c r="D504" s="32" t="s">
        <v>86</v>
      </c>
      <c r="E504" s="4">
        <v>14.48</v>
      </c>
      <c r="F504" s="4">
        <v>14.48</v>
      </c>
      <c r="G504" s="7">
        <v>107.25</v>
      </c>
      <c r="I504" s="7">
        <f t="shared" si="7"/>
        <v>107.25</v>
      </c>
    </row>
    <row r="505" spans="1:9" x14ac:dyDescent="0.2">
      <c r="A505" s="31" t="s">
        <v>15</v>
      </c>
      <c r="B505" s="14" t="s">
        <v>834</v>
      </c>
      <c r="C505" s="17"/>
      <c r="D505" s="14" t="s">
        <v>835</v>
      </c>
      <c r="E505" s="4">
        <v>0.91</v>
      </c>
      <c r="F505" s="4">
        <v>0.91</v>
      </c>
      <c r="G505" s="7">
        <v>6.75</v>
      </c>
      <c r="I505" s="7">
        <f t="shared" si="7"/>
        <v>6.75</v>
      </c>
    </row>
    <row r="506" spans="1:9" x14ac:dyDescent="0.2">
      <c r="A506" s="36" t="s">
        <v>15</v>
      </c>
      <c r="B506" s="35" t="s">
        <v>836</v>
      </c>
      <c r="C506" s="52" t="s">
        <v>837</v>
      </c>
      <c r="D506" s="35" t="s">
        <v>838</v>
      </c>
      <c r="E506" s="4">
        <v>0.41</v>
      </c>
      <c r="F506" s="4">
        <v>0.41</v>
      </c>
      <c r="G506" s="7">
        <v>3</v>
      </c>
      <c r="I506" s="7">
        <f t="shared" si="7"/>
        <v>3</v>
      </c>
    </row>
    <row r="507" spans="1:9" x14ac:dyDescent="0.2">
      <c r="A507" s="36" t="s">
        <v>15</v>
      </c>
      <c r="B507" s="35" t="s">
        <v>839</v>
      </c>
      <c r="C507" s="52"/>
      <c r="D507" s="35" t="s">
        <v>840</v>
      </c>
      <c r="E507" s="4">
        <v>1.82</v>
      </c>
      <c r="F507" s="4">
        <v>1.82</v>
      </c>
      <c r="G507" s="7">
        <v>13.5</v>
      </c>
      <c r="I507" s="7">
        <f t="shared" si="7"/>
        <v>13.5</v>
      </c>
    </row>
    <row r="508" spans="1:9" x14ac:dyDescent="0.2">
      <c r="A508" s="19" t="s">
        <v>15</v>
      </c>
      <c r="B508" s="35" t="s">
        <v>841</v>
      </c>
      <c r="C508" s="55"/>
      <c r="D508" s="35" t="s">
        <v>227</v>
      </c>
      <c r="E508" s="4">
        <v>1.92</v>
      </c>
      <c r="F508" s="4">
        <v>1.92</v>
      </c>
      <c r="G508" s="7">
        <v>14.25</v>
      </c>
      <c r="I508" s="7">
        <f t="shared" si="7"/>
        <v>14.25</v>
      </c>
    </row>
    <row r="509" spans="1:9" x14ac:dyDescent="0.2">
      <c r="A509" s="36" t="s">
        <v>15</v>
      </c>
      <c r="B509" s="20" t="s">
        <v>842</v>
      </c>
      <c r="C509" s="21" t="s">
        <v>843</v>
      </c>
      <c r="D509" s="20" t="s">
        <v>844</v>
      </c>
      <c r="E509" s="4">
        <v>0.1</v>
      </c>
      <c r="F509" s="4">
        <v>0.1</v>
      </c>
      <c r="G509" s="7">
        <v>0.75</v>
      </c>
      <c r="I509" s="7">
        <f t="shared" si="7"/>
        <v>0.75</v>
      </c>
    </row>
    <row r="510" spans="1:9" x14ac:dyDescent="0.2">
      <c r="A510" s="19" t="s">
        <v>15</v>
      </c>
      <c r="B510" s="35" t="s">
        <v>845</v>
      </c>
      <c r="C510" s="35"/>
      <c r="D510" s="35" t="s">
        <v>187</v>
      </c>
      <c r="E510" s="4">
        <v>0.1</v>
      </c>
      <c r="F510" s="4">
        <v>0.1</v>
      </c>
      <c r="G510" s="7">
        <v>0.75</v>
      </c>
      <c r="I510" s="7">
        <f t="shared" si="7"/>
        <v>0.75</v>
      </c>
    </row>
    <row r="511" spans="1:9" x14ac:dyDescent="0.2">
      <c r="A511" s="19" t="s">
        <v>15</v>
      </c>
      <c r="B511" s="35" t="s">
        <v>846</v>
      </c>
      <c r="C511" s="52" t="s">
        <v>847</v>
      </c>
      <c r="D511" s="35" t="s">
        <v>384</v>
      </c>
      <c r="E511" s="4">
        <v>20.86</v>
      </c>
      <c r="F511" s="4">
        <v>20.86</v>
      </c>
      <c r="G511" s="7">
        <v>154.5</v>
      </c>
      <c r="I511" s="7">
        <f t="shared" si="7"/>
        <v>154.5</v>
      </c>
    </row>
    <row r="512" spans="1:9" x14ac:dyDescent="0.2">
      <c r="A512" s="19" t="s">
        <v>15</v>
      </c>
      <c r="B512" s="35" t="s">
        <v>848</v>
      </c>
      <c r="C512" s="52"/>
      <c r="D512" s="35" t="s">
        <v>23</v>
      </c>
      <c r="E512" s="4">
        <v>0</v>
      </c>
      <c r="F512" s="4">
        <v>0</v>
      </c>
      <c r="G512" s="7">
        <v>0</v>
      </c>
      <c r="I512" s="7">
        <f t="shared" si="7"/>
        <v>0</v>
      </c>
    </row>
    <row r="513" spans="1:9" x14ac:dyDescent="0.2">
      <c r="A513" s="41" t="s">
        <v>18</v>
      </c>
      <c r="B513" s="52" t="s">
        <v>849</v>
      </c>
      <c r="C513" s="52"/>
      <c r="D513" s="52" t="s">
        <v>850</v>
      </c>
      <c r="E513" s="4">
        <v>430.22</v>
      </c>
      <c r="F513" s="4">
        <v>430.22</v>
      </c>
      <c r="G513" s="7">
        <v>2853.45</v>
      </c>
      <c r="H513" s="7">
        <v>225</v>
      </c>
      <c r="I513" s="7">
        <f t="shared" si="7"/>
        <v>3078.45</v>
      </c>
    </row>
    <row r="514" spans="1:9" x14ac:dyDescent="0.2">
      <c r="A514" s="19" t="s">
        <v>15</v>
      </c>
      <c r="B514" s="35" t="s">
        <v>851</v>
      </c>
      <c r="C514" s="35"/>
      <c r="D514" s="35" t="s">
        <v>850</v>
      </c>
      <c r="E514" s="4">
        <v>0</v>
      </c>
      <c r="F514" s="4">
        <v>0</v>
      </c>
      <c r="G514" s="7">
        <v>0</v>
      </c>
      <c r="I514" s="7">
        <f t="shared" si="7"/>
        <v>0</v>
      </c>
    </row>
    <row r="515" spans="1:9" x14ac:dyDescent="0.2">
      <c r="A515" s="19" t="s">
        <v>15</v>
      </c>
      <c r="B515" s="35" t="s">
        <v>852</v>
      </c>
      <c r="C515" s="35"/>
      <c r="D515" s="35" t="s">
        <v>384</v>
      </c>
      <c r="E515" s="4">
        <v>4.05</v>
      </c>
      <c r="F515" s="4">
        <v>4.05</v>
      </c>
      <c r="G515" s="7">
        <v>30</v>
      </c>
      <c r="I515" s="7">
        <f t="shared" si="7"/>
        <v>30</v>
      </c>
    </row>
    <row r="516" spans="1:9" x14ac:dyDescent="0.2">
      <c r="A516" s="36" t="s">
        <v>15</v>
      </c>
      <c r="B516" s="20" t="s">
        <v>853</v>
      </c>
      <c r="C516" s="52" t="s">
        <v>854</v>
      </c>
      <c r="D516" s="35" t="s">
        <v>470</v>
      </c>
      <c r="E516" s="4">
        <v>0.3</v>
      </c>
      <c r="F516" s="4">
        <v>0.3</v>
      </c>
      <c r="G516" s="7">
        <v>2.25</v>
      </c>
      <c r="I516" s="7">
        <f t="shared" si="7"/>
        <v>2.25</v>
      </c>
    </row>
    <row r="517" spans="1:9" x14ac:dyDescent="0.2">
      <c r="A517" s="33" t="s">
        <v>15</v>
      </c>
      <c r="B517" s="34" t="s">
        <v>855</v>
      </c>
      <c r="C517" s="49" t="s">
        <v>856</v>
      </c>
      <c r="D517" s="35" t="s">
        <v>857</v>
      </c>
      <c r="E517" s="4"/>
      <c r="F517" s="4"/>
      <c r="I517" s="7">
        <f t="shared" ref="I517:I580" si="8">SUM(G517:H517)</f>
        <v>0</v>
      </c>
    </row>
    <row r="518" spans="1:9" x14ac:dyDescent="0.2">
      <c r="A518" s="19" t="s">
        <v>15</v>
      </c>
      <c r="B518" s="35" t="s">
        <v>858</v>
      </c>
      <c r="C518" s="52" t="s">
        <v>859</v>
      </c>
      <c r="D518" s="35" t="s">
        <v>366</v>
      </c>
      <c r="E518" s="4">
        <v>0</v>
      </c>
      <c r="F518" s="4">
        <v>0</v>
      </c>
      <c r="G518" s="7">
        <v>0</v>
      </c>
      <c r="I518" s="7">
        <f t="shared" si="8"/>
        <v>0</v>
      </c>
    </row>
    <row r="519" spans="1:9" x14ac:dyDescent="0.2">
      <c r="A519" s="31" t="s">
        <v>15</v>
      </c>
      <c r="B519" s="32" t="s">
        <v>860</v>
      </c>
      <c r="C519" s="14"/>
      <c r="D519" s="14" t="s">
        <v>91</v>
      </c>
      <c r="E519" s="4">
        <v>2.73</v>
      </c>
      <c r="F519" s="4">
        <v>2.73</v>
      </c>
      <c r="G519" s="7">
        <v>20.25</v>
      </c>
      <c r="I519" s="7">
        <f t="shared" si="8"/>
        <v>20.25</v>
      </c>
    </row>
    <row r="520" spans="1:9" x14ac:dyDescent="0.2">
      <c r="A520" s="2" t="s">
        <v>15</v>
      </c>
      <c r="B520" s="14" t="s">
        <v>861</v>
      </c>
      <c r="C520" s="17" t="s">
        <v>862</v>
      </c>
      <c r="D520" s="14" t="s">
        <v>366</v>
      </c>
      <c r="E520" s="4">
        <v>1.22</v>
      </c>
      <c r="F520" s="4">
        <v>1.22</v>
      </c>
      <c r="G520" s="7">
        <v>9</v>
      </c>
      <c r="I520" s="7">
        <f t="shared" si="8"/>
        <v>9</v>
      </c>
    </row>
    <row r="521" spans="1:9" x14ac:dyDescent="0.2">
      <c r="A521" s="45" t="s">
        <v>26</v>
      </c>
      <c r="B521" s="26" t="s">
        <v>863</v>
      </c>
      <c r="C521" s="26"/>
      <c r="D521" s="26" t="s">
        <v>864</v>
      </c>
      <c r="E521" s="4">
        <v>54.67</v>
      </c>
      <c r="F521" s="4">
        <v>113.2</v>
      </c>
      <c r="G521" s="7">
        <v>838.5</v>
      </c>
      <c r="I521" s="7">
        <f t="shared" si="8"/>
        <v>838.5</v>
      </c>
    </row>
    <row r="522" spans="1:9" x14ac:dyDescent="0.2">
      <c r="A522" s="2" t="s">
        <v>15</v>
      </c>
      <c r="B522" s="14" t="s">
        <v>865</v>
      </c>
      <c r="C522" s="17" t="s">
        <v>866</v>
      </c>
      <c r="D522" s="14" t="s">
        <v>227</v>
      </c>
      <c r="E522" s="4">
        <v>0</v>
      </c>
      <c r="F522" s="4">
        <v>0</v>
      </c>
      <c r="G522" s="7">
        <v>0</v>
      </c>
      <c r="I522" s="7">
        <f t="shared" si="8"/>
        <v>0</v>
      </c>
    </row>
    <row r="523" spans="1:9" x14ac:dyDescent="0.2">
      <c r="A523" s="2" t="s">
        <v>15</v>
      </c>
      <c r="B523" s="14" t="s">
        <v>867</v>
      </c>
      <c r="C523" s="17" t="s">
        <v>868</v>
      </c>
      <c r="D523" s="14" t="s">
        <v>869</v>
      </c>
      <c r="E523" s="4">
        <v>4.8600000000000003</v>
      </c>
      <c r="F523" s="4">
        <v>4.8600000000000003</v>
      </c>
      <c r="G523" s="7">
        <v>36</v>
      </c>
      <c r="I523" s="7">
        <f t="shared" si="8"/>
        <v>36</v>
      </c>
    </row>
    <row r="524" spans="1:9" x14ac:dyDescent="0.2">
      <c r="A524" s="45" t="s">
        <v>26</v>
      </c>
      <c r="B524" s="26" t="s">
        <v>870</v>
      </c>
      <c r="C524" s="26"/>
      <c r="D524" s="26" t="s">
        <v>697</v>
      </c>
      <c r="E524" s="4">
        <v>262.81</v>
      </c>
      <c r="F524" s="4">
        <v>262.73</v>
      </c>
      <c r="G524" s="7">
        <v>1946.201</v>
      </c>
      <c r="I524" s="7">
        <f t="shared" si="8"/>
        <v>1946.201</v>
      </c>
    </row>
    <row r="525" spans="1:9" x14ac:dyDescent="0.2">
      <c r="A525" s="2" t="s">
        <v>15</v>
      </c>
      <c r="B525" s="14" t="s">
        <v>871</v>
      </c>
      <c r="C525" s="17" t="s">
        <v>872</v>
      </c>
      <c r="D525" s="14" t="s">
        <v>873</v>
      </c>
      <c r="E525" s="4">
        <v>1.17</v>
      </c>
      <c r="F525" s="4">
        <v>1.17</v>
      </c>
      <c r="G525" s="7">
        <v>8.6300000000000008</v>
      </c>
      <c r="I525" s="7">
        <f t="shared" si="8"/>
        <v>8.6300000000000008</v>
      </c>
    </row>
    <row r="526" spans="1:9" x14ac:dyDescent="0.2">
      <c r="A526" s="2" t="s">
        <v>15</v>
      </c>
      <c r="B526" s="14" t="s">
        <v>874</v>
      </c>
      <c r="C526" s="17" t="s">
        <v>875</v>
      </c>
      <c r="D526" s="14" t="s">
        <v>37</v>
      </c>
      <c r="E526" s="4">
        <v>46.88</v>
      </c>
      <c r="F526" s="4">
        <v>46.88</v>
      </c>
      <c r="G526" s="7">
        <v>347.25</v>
      </c>
      <c r="I526" s="7">
        <f t="shared" si="8"/>
        <v>347.25</v>
      </c>
    </row>
    <row r="527" spans="1:9" x14ac:dyDescent="0.2">
      <c r="A527" s="2" t="s">
        <v>15</v>
      </c>
      <c r="B527" s="14" t="s">
        <v>876</v>
      </c>
      <c r="C527" s="17"/>
      <c r="D527" s="14" t="s">
        <v>23</v>
      </c>
      <c r="E527" s="4">
        <v>0</v>
      </c>
      <c r="F527" s="4">
        <v>0</v>
      </c>
      <c r="G527" s="7">
        <v>0</v>
      </c>
      <c r="I527" s="7">
        <f t="shared" si="8"/>
        <v>0</v>
      </c>
    </row>
    <row r="528" spans="1:9" x14ac:dyDescent="0.2">
      <c r="A528" s="46" t="s">
        <v>18</v>
      </c>
      <c r="B528" s="55" t="s">
        <v>877</v>
      </c>
      <c r="C528" s="55"/>
      <c r="D528" s="55" t="s">
        <v>416</v>
      </c>
      <c r="E528" s="4">
        <v>39.39</v>
      </c>
      <c r="F528" s="4">
        <v>39.590000000000003</v>
      </c>
      <c r="G528" s="7">
        <v>293.25</v>
      </c>
      <c r="I528" s="7">
        <f t="shared" si="8"/>
        <v>293.25</v>
      </c>
    </row>
    <row r="529" spans="1:9" x14ac:dyDescent="0.2">
      <c r="A529" s="19" t="s">
        <v>15</v>
      </c>
      <c r="B529" s="35" t="s">
        <v>878</v>
      </c>
      <c r="C529" s="35"/>
      <c r="D529" s="35" t="s">
        <v>416</v>
      </c>
      <c r="E529" s="4">
        <v>0</v>
      </c>
      <c r="F529" s="4">
        <v>0</v>
      </c>
      <c r="G529" s="7">
        <v>0</v>
      </c>
      <c r="I529" s="7">
        <f t="shared" si="8"/>
        <v>0</v>
      </c>
    </row>
    <row r="530" spans="1:9" x14ac:dyDescent="0.2">
      <c r="A530" s="19" t="s">
        <v>15</v>
      </c>
      <c r="B530" s="35" t="s">
        <v>879</v>
      </c>
      <c r="C530" s="52" t="s">
        <v>880</v>
      </c>
      <c r="D530" s="35" t="s">
        <v>287</v>
      </c>
      <c r="E530" s="4">
        <v>0.3</v>
      </c>
      <c r="F530" s="4">
        <v>0.3</v>
      </c>
      <c r="G530" s="7">
        <v>2.25</v>
      </c>
      <c r="I530" s="7">
        <f t="shared" si="8"/>
        <v>2.25</v>
      </c>
    </row>
    <row r="531" spans="1:9" x14ac:dyDescent="0.2">
      <c r="A531" s="44" t="s">
        <v>18</v>
      </c>
      <c r="B531" s="49" t="s">
        <v>881</v>
      </c>
      <c r="C531" s="49"/>
      <c r="D531" s="49" t="s">
        <v>882</v>
      </c>
      <c r="E531" s="4"/>
      <c r="F531" s="4"/>
      <c r="I531" s="7">
        <f t="shared" si="8"/>
        <v>0</v>
      </c>
    </row>
    <row r="532" spans="1:9" x14ac:dyDescent="0.2">
      <c r="A532" s="41" t="s">
        <v>18</v>
      </c>
      <c r="B532" s="52" t="s">
        <v>883</v>
      </c>
      <c r="C532" s="52"/>
      <c r="D532" s="52" t="s">
        <v>884</v>
      </c>
      <c r="E532" s="4">
        <v>63.18</v>
      </c>
      <c r="F532" s="4">
        <v>63.18</v>
      </c>
      <c r="G532" s="7">
        <v>468</v>
      </c>
      <c r="I532" s="7">
        <f t="shared" si="8"/>
        <v>468</v>
      </c>
    </row>
    <row r="533" spans="1:9" x14ac:dyDescent="0.2">
      <c r="A533" s="44" t="s">
        <v>26</v>
      </c>
      <c r="B533" s="49" t="s">
        <v>885</v>
      </c>
      <c r="C533" s="52"/>
      <c r="D533" s="49" t="s">
        <v>626</v>
      </c>
      <c r="E533" s="4">
        <v>735.62</v>
      </c>
      <c r="F533" s="4">
        <v>786.05</v>
      </c>
      <c r="G533" s="7">
        <v>5822.59</v>
      </c>
      <c r="I533" s="7">
        <f t="shared" si="8"/>
        <v>5822.59</v>
      </c>
    </row>
    <row r="534" spans="1:9" x14ac:dyDescent="0.2">
      <c r="A534" s="44" t="s">
        <v>26</v>
      </c>
      <c r="B534" s="49" t="s">
        <v>886</v>
      </c>
      <c r="C534" s="52"/>
      <c r="D534" s="49" t="s">
        <v>887</v>
      </c>
      <c r="E534" s="4">
        <v>0</v>
      </c>
      <c r="F534" s="4">
        <v>0</v>
      </c>
      <c r="G534" s="7">
        <v>0</v>
      </c>
      <c r="I534" s="7">
        <f t="shared" si="8"/>
        <v>0</v>
      </c>
    </row>
    <row r="535" spans="1:9" x14ac:dyDescent="0.2">
      <c r="A535" s="44" t="s">
        <v>26</v>
      </c>
      <c r="B535" s="49" t="s">
        <v>888</v>
      </c>
      <c r="C535" s="52"/>
      <c r="D535" s="49" t="s">
        <v>626</v>
      </c>
      <c r="E535" s="4"/>
      <c r="F535" s="4"/>
      <c r="I535" s="7">
        <f t="shared" si="8"/>
        <v>0</v>
      </c>
    </row>
    <row r="536" spans="1:9" x14ac:dyDescent="0.2">
      <c r="A536" s="2" t="s">
        <v>15</v>
      </c>
      <c r="B536" s="32" t="s">
        <v>889</v>
      </c>
      <c r="C536" s="17" t="s">
        <v>890</v>
      </c>
      <c r="D536" s="14" t="s">
        <v>91</v>
      </c>
      <c r="E536" s="4">
        <v>5.27</v>
      </c>
      <c r="F536" s="4">
        <v>5.27</v>
      </c>
      <c r="G536" s="7">
        <v>39</v>
      </c>
      <c r="I536" s="7">
        <f t="shared" si="8"/>
        <v>39</v>
      </c>
    </row>
    <row r="537" spans="1:9" x14ac:dyDescent="0.2">
      <c r="A537" s="2" t="s">
        <v>15</v>
      </c>
      <c r="B537" s="14" t="s">
        <v>891</v>
      </c>
      <c r="C537" s="17" t="s">
        <v>892</v>
      </c>
      <c r="D537" s="14" t="s">
        <v>86</v>
      </c>
      <c r="E537" s="4"/>
      <c r="F537" s="4"/>
      <c r="I537" s="7">
        <f t="shared" si="8"/>
        <v>0</v>
      </c>
    </row>
    <row r="538" spans="1:9" x14ac:dyDescent="0.2">
      <c r="A538" s="2" t="s">
        <v>15</v>
      </c>
      <c r="B538" s="14" t="s">
        <v>893</v>
      </c>
      <c r="C538" s="17"/>
      <c r="D538" s="14" t="s">
        <v>653</v>
      </c>
      <c r="E538" s="4">
        <v>1.42</v>
      </c>
      <c r="F538" s="4">
        <v>1.42</v>
      </c>
      <c r="G538" s="7">
        <v>10.5</v>
      </c>
      <c r="I538" s="7">
        <f t="shared" si="8"/>
        <v>10.5</v>
      </c>
    </row>
    <row r="539" spans="1:9" x14ac:dyDescent="0.2">
      <c r="A539" s="2" t="s">
        <v>15</v>
      </c>
      <c r="B539" s="14" t="s">
        <v>894</v>
      </c>
      <c r="C539" s="17" t="s">
        <v>895</v>
      </c>
      <c r="D539" s="14" t="s">
        <v>896</v>
      </c>
      <c r="E539" s="4">
        <v>3.44</v>
      </c>
      <c r="F539" s="4">
        <v>3.44</v>
      </c>
      <c r="G539" s="7">
        <v>25.5</v>
      </c>
      <c r="I539" s="7">
        <f t="shared" si="8"/>
        <v>25.5</v>
      </c>
    </row>
    <row r="540" spans="1:9" x14ac:dyDescent="0.2">
      <c r="A540" s="2" t="s">
        <v>15</v>
      </c>
      <c r="B540" s="14" t="s">
        <v>897</v>
      </c>
      <c r="C540" s="17"/>
      <c r="D540" s="14" t="s">
        <v>494</v>
      </c>
      <c r="E540" s="4">
        <v>0</v>
      </c>
      <c r="F540" s="4">
        <v>0</v>
      </c>
      <c r="G540" s="7">
        <v>0</v>
      </c>
      <c r="I540" s="7">
        <f t="shared" si="8"/>
        <v>0</v>
      </c>
    </row>
    <row r="541" spans="1:9" x14ac:dyDescent="0.2">
      <c r="A541" s="46" t="s">
        <v>18</v>
      </c>
      <c r="B541" s="55" t="s">
        <v>898</v>
      </c>
      <c r="C541" s="55"/>
      <c r="D541" s="55" t="s">
        <v>899</v>
      </c>
      <c r="E541" s="4">
        <v>91.13</v>
      </c>
      <c r="F541" s="4">
        <v>91.13</v>
      </c>
      <c r="G541" s="7">
        <v>675</v>
      </c>
      <c r="I541" s="7">
        <f t="shared" si="8"/>
        <v>675</v>
      </c>
    </row>
    <row r="542" spans="1:9" x14ac:dyDescent="0.2">
      <c r="A542" s="46" t="s">
        <v>18</v>
      </c>
      <c r="B542" s="55" t="s">
        <v>900</v>
      </c>
      <c r="C542" s="55"/>
      <c r="D542" s="55" t="s">
        <v>901</v>
      </c>
      <c r="E542" s="4">
        <v>0</v>
      </c>
      <c r="F542" s="4">
        <v>0</v>
      </c>
      <c r="G542" s="7">
        <v>0</v>
      </c>
      <c r="I542" s="7">
        <f t="shared" si="8"/>
        <v>0</v>
      </c>
    </row>
    <row r="543" spans="1:9" x14ac:dyDescent="0.2">
      <c r="A543" s="1" t="s">
        <v>18</v>
      </c>
      <c r="B543" s="54" t="s">
        <v>902</v>
      </c>
      <c r="C543" s="54"/>
      <c r="D543" s="54" t="s">
        <v>416</v>
      </c>
      <c r="E543" s="4">
        <v>110.45</v>
      </c>
      <c r="F543" s="4">
        <v>110.45</v>
      </c>
      <c r="G543" s="7">
        <v>744.79</v>
      </c>
      <c r="H543" s="7">
        <v>49.5</v>
      </c>
      <c r="I543" s="7">
        <f t="shared" si="8"/>
        <v>794.29</v>
      </c>
    </row>
    <row r="544" spans="1:9" x14ac:dyDescent="0.2">
      <c r="A544" s="2" t="s">
        <v>15</v>
      </c>
      <c r="B544" s="14" t="s">
        <v>903</v>
      </c>
      <c r="C544" s="14"/>
      <c r="D544" s="14" t="s">
        <v>416</v>
      </c>
      <c r="E544" s="4">
        <v>0</v>
      </c>
      <c r="F544" s="4">
        <v>0</v>
      </c>
      <c r="G544" s="7">
        <v>0</v>
      </c>
      <c r="I544" s="7">
        <f t="shared" si="8"/>
        <v>0</v>
      </c>
    </row>
    <row r="545" spans="1:9" x14ac:dyDescent="0.2">
      <c r="A545" s="27" t="s">
        <v>18</v>
      </c>
      <c r="B545" s="28" t="s">
        <v>904</v>
      </c>
      <c r="C545" s="28"/>
      <c r="D545" s="28" t="s">
        <v>905</v>
      </c>
      <c r="E545" s="4">
        <v>49.95</v>
      </c>
      <c r="F545" s="4">
        <v>49.92</v>
      </c>
      <c r="G545" s="7">
        <v>368.1</v>
      </c>
      <c r="H545" s="7">
        <v>1.1299999999999999</v>
      </c>
      <c r="I545" s="7">
        <f t="shared" si="8"/>
        <v>369.23</v>
      </c>
    </row>
    <row r="546" spans="1:9" x14ac:dyDescent="0.2">
      <c r="A546" s="1" t="s">
        <v>18</v>
      </c>
      <c r="B546" s="54" t="s">
        <v>906</v>
      </c>
      <c r="C546" s="54" t="s">
        <v>907</v>
      </c>
      <c r="D546" s="54" t="s">
        <v>145</v>
      </c>
      <c r="E546" s="4">
        <f>744.09-2.83</f>
        <v>741.26</v>
      </c>
      <c r="F546" s="4">
        <v>741.26</v>
      </c>
      <c r="G546" s="7">
        <f>5265.09-14.31</f>
        <v>5250.78</v>
      </c>
      <c r="H546" s="7">
        <f>166.5-4.5</f>
        <v>162</v>
      </c>
      <c r="I546" s="7">
        <f t="shared" si="8"/>
        <v>5412.78</v>
      </c>
    </row>
    <row r="547" spans="1:9" x14ac:dyDescent="0.2">
      <c r="A547" s="2" t="s">
        <v>15</v>
      </c>
      <c r="B547" s="14" t="s">
        <v>908</v>
      </c>
      <c r="C547" s="17" t="s">
        <v>907</v>
      </c>
      <c r="D547" s="14" t="s">
        <v>145</v>
      </c>
      <c r="E547" s="4">
        <v>2.83</v>
      </c>
      <c r="F547" s="4">
        <v>2.83</v>
      </c>
      <c r="G547" s="7">
        <v>14.31</v>
      </c>
      <c r="H547" s="7">
        <v>4.5</v>
      </c>
      <c r="I547" s="7">
        <f t="shared" si="8"/>
        <v>18.810000000000002</v>
      </c>
    </row>
    <row r="548" spans="1:9" x14ac:dyDescent="0.2">
      <c r="A548" s="2" t="s">
        <v>15</v>
      </c>
      <c r="B548" s="14" t="s">
        <v>909</v>
      </c>
      <c r="C548" s="17" t="s">
        <v>910</v>
      </c>
      <c r="D548" s="14" t="s">
        <v>47</v>
      </c>
      <c r="E548" s="4">
        <v>0.81</v>
      </c>
      <c r="F548" s="4">
        <v>0.81</v>
      </c>
      <c r="G548" s="7">
        <v>6</v>
      </c>
      <c r="I548" s="7">
        <f t="shared" si="8"/>
        <v>6</v>
      </c>
    </row>
    <row r="549" spans="1:9" x14ac:dyDescent="0.2">
      <c r="A549" s="2" t="s">
        <v>15</v>
      </c>
      <c r="B549" s="14" t="s">
        <v>911</v>
      </c>
      <c r="C549" s="17"/>
      <c r="D549" s="14" t="s">
        <v>37</v>
      </c>
      <c r="E549" s="4">
        <v>30.68</v>
      </c>
      <c r="F549" s="4">
        <v>30.68</v>
      </c>
      <c r="G549" s="7">
        <v>227.25</v>
      </c>
      <c r="I549" s="7">
        <f t="shared" si="8"/>
        <v>227.25</v>
      </c>
    </row>
    <row r="550" spans="1:9" x14ac:dyDescent="0.2">
      <c r="A550" s="22" t="s">
        <v>15</v>
      </c>
      <c r="B550" s="23" t="s">
        <v>912</v>
      </c>
      <c r="C550" s="17"/>
      <c r="D550" s="14" t="s">
        <v>37</v>
      </c>
      <c r="E550" s="4">
        <v>1.22</v>
      </c>
      <c r="F550" s="4">
        <v>1.22</v>
      </c>
      <c r="G550" s="7">
        <v>9</v>
      </c>
      <c r="I550" s="7">
        <f t="shared" si="8"/>
        <v>9</v>
      </c>
    </row>
    <row r="551" spans="1:9" x14ac:dyDescent="0.2">
      <c r="A551" s="31" t="s">
        <v>15</v>
      </c>
      <c r="B551" s="32" t="s">
        <v>913</v>
      </c>
      <c r="C551" s="28"/>
      <c r="D551" s="32" t="s">
        <v>37</v>
      </c>
      <c r="E551" s="4"/>
      <c r="F551" s="4"/>
      <c r="I551" s="7">
        <f t="shared" si="8"/>
        <v>0</v>
      </c>
    </row>
    <row r="552" spans="1:9" x14ac:dyDescent="0.2">
      <c r="A552" s="31" t="s">
        <v>15</v>
      </c>
      <c r="B552" s="32" t="s">
        <v>914</v>
      </c>
      <c r="C552" s="28"/>
      <c r="D552" s="32" t="s">
        <v>397</v>
      </c>
      <c r="E552" s="4"/>
      <c r="F552" s="4"/>
      <c r="I552" s="7">
        <f t="shared" si="8"/>
        <v>0</v>
      </c>
    </row>
    <row r="553" spans="1:9" x14ac:dyDescent="0.2">
      <c r="A553" s="1" t="s">
        <v>18</v>
      </c>
      <c r="B553" s="54" t="s">
        <v>915</v>
      </c>
      <c r="C553" s="54"/>
      <c r="D553" s="54" t="s">
        <v>715</v>
      </c>
      <c r="E553" s="4">
        <v>371.66</v>
      </c>
      <c r="F553" s="4">
        <v>371.66</v>
      </c>
      <c r="G553" s="7">
        <v>2753.01</v>
      </c>
      <c r="I553" s="7">
        <f t="shared" si="8"/>
        <v>2753.01</v>
      </c>
    </row>
    <row r="554" spans="1:9" x14ac:dyDescent="0.2">
      <c r="A554" s="2" t="s">
        <v>15</v>
      </c>
      <c r="B554" s="14" t="s">
        <v>916</v>
      </c>
      <c r="C554" s="17" t="s">
        <v>917</v>
      </c>
      <c r="D554" s="14" t="s">
        <v>918</v>
      </c>
      <c r="E554" s="4">
        <v>0</v>
      </c>
      <c r="F554" s="4">
        <v>0</v>
      </c>
      <c r="G554" s="7">
        <v>0</v>
      </c>
      <c r="I554" s="7">
        <f t="shared" si="8"/>
        <v>0</v>
      </c>
    </row>
    <row r="555" spans="1:9" x14ac:dyDescent="0.2">
      <c r="A555" s="45" t="s">
        <v>26</v>
      </c>
      <c r="B555" s="26" t="s">
        <v>919</v>
      </c>
      <c r="C555" s="26"/>
      <c r="D555" s="26" t="s">
        <v>626</v>
      </c>
      <c r="E555" s="4">
        <v>421138.59</v>
      </c>
      <c r="F555" s="4">
        <v>422071.69</v>
      </c>
      <c r="G555" s="7">
        <v>3027146.26</v>
      </c>
      <c r="H555" s="7">
        <v>67034.66</v>
      </c>
      <c r="I555" s="7">
        <f t="shared" si="8"/>
        <v>3094180.92</v>
      </c>
    </row>
    <row r="556" spans="1:9" x14ac:dyDescent="0.2">
      <c r="A556" s="45" t="s">
        <v>26</v>
      </c>
      <c r="B556" s="26" t="s">
        <v>920</v>
      </c>
      <c r="C556" s="26"/>
      <c r="D556" s="26" t="s">
        <v>701</v>
      </c>
      <c r="E556" s="4"/>
      <c r="F556" s="4"/>
      <c r="I556" s="7">
        <f t="shared" si="8"/>
        <v>0</v>
      </c>
    </row>
    <row r="557" spans="1:9" x14ac:dyDescent="0.2">
      <c r="A557" s="16" t="s">
        <v>18</v>
      </c>
      <c r="B557" s="17" t="s">
        <v>921</v>
      </c>
      <c r="C557" s="17"/>
      <c r="D557" s="17" t="s">
        <v>922</v>
      </c>
      <c r="E557" s="4">
        <v>45.56</v>
      </c>
      <c r="F557" s="4">
        <v>45.56</v>
      </c>
      <c r="G557" s="7">
        <v>337.49</v>
      </c>
      <c r="I557" s="7">
        <f t="shared" si="8"/>
        <v>337.49</v>
      </c>
    </row>
    <row r="558" spans="1:9" x14ac:dyDescent="0.2">
      <c r="A558" s="31" t="s">
        <v>15</v>
      </c>
      <c r="B558" s="32" t="s">
        <v>923</v>
      </c>
      <c r="C558" s="17" t="s">
        <v>924</v>
      </c>
      <c r="D558" s="14" t="s">
        <v>91</v>
      </c>
      <c r="E558" s="4">
        <v>0</v>
      </c>
      <c r="F558" s="4">
        <v>0</v>
      </c>
      <c r="G558" s="7">
        <v>0</v>
      </c>
      <c r="I558" s="7">
        <f t="shared" si="8"/>
        <v>0</v>
      </c>
    </row>
    <row r="559" spans="1:9" x14ac:dyDescent="0.2">
      <c r="A559" s="31" t="s">
        <v>15</v>
      </c>
      <c r="B559" s="32" t="s">
        <v>925</v>
      </c>
      <c r="C559" s="26" t="s">
        <v>926</v>
      </c>
      <c r="D559" s="14" t="s">
        <v>927</v>
      </c>
      <c r="E559" s="4">
        <v>0.81</v>
      </c>
      <c r="F559" s="4">
        <v>0.81</v>
      </c>
      <c r="G559" s="7">
        <v>6</v>
      </c>
      <c r="I559" s="7">
        <f t="shared" si="8"/>
        <v>6</v>
      </c>
    </row>
    <row r="560" spans="1:9" x14ac:dyDescent="0.2">
      <c r="A560" s="2" t="s">
        <v>15</v>
      </c>
      <c r="B560" s="14" t="s">
        <v>928</v>
      </c>
      <c r="C560" s="17"/>
      <c r="D560" s="14" t="s">
        <v>86</v>
      </c>
      <c r="E560" s="4">
        <v>17.57</v>
      </c>
      <c r="F560" s="4">
        <v>17.57</v>
      </c>
      <c r="G560" s="7">
        <v>130.13</v>
      </c>
      <c r="I560" s="7">
        <f t="shared" si="8"/>
        <v>130.13</v>
      </c>
    </row>
    <row r="561" spans="1:9" x14ac:dyDescent="0.2">
      <c r="A561" s="45" t="s">
        <v>26</v>
      </c>
      <c r="B561" s="26" t="s">
        <v>929</v>
      </c>
      <c r="C561" s="26"/>
      <c r="D561" s="26" t="s">
        <v>930</v>
      </c>
      <c r="E561" s="4">
        <v>5382.06</v>
      </c>
      <c r="F561" s="4">
        <v>5364.47</v>
      </c>
      <c r="G561" s="7">
        <v>38962.385999999999</v>
      </c>
      <c r="H561" s="7">
        <v>522.74699999999996</v>
      </c>
      <c r="I561" s="7">
        <f t="shared" si="8"/>
        <v>39485.133000000002</v>
      </c>
    </row>
    <row r="562" spans="1:9" x14ac:dyDescent="0.2">
      <c r="A562" s="45" t="s">
        <v>26</v>
      </c>
      <c r="B562" s="26" t="s">
        <v>929</v>
      </c>
      <c r="C562" s="26"/>
      <c r="D562" s="26" t="s">
        <v>930</v>
      </c>
      <c r="E562" s="4">
        <v>0</v>
      </c>
      <c r="F562" s="4">
        <v>0</v>
      </c>
      <c r="G562" s="7">
        <v>0</v>
      </c>
      <c r="I562" s="7">
        <f t="shared" si="8"/>
        <v>0</v>
      </c>
    </row>
    <row r="563" spans="1:9" x14ac:dyDescent="0.2">
      <c r="A563" s="45" t="s">
        <v>26</v>
      </c>
      <c r="B563" s="26" t="s">
        <v>931</v>
      </c>
      <c r="C563" s="26"/>
      <c r="D563" s="26" t="s">
        <v>932</v>
      </c>
      <c r="E563" s="4">
        <v>80.84</v>
      </c>
      <c r="F563" s="4">
        <v>80.84</v>
      </c>
      <c r="G563" s="7">
        <v>598.80999999999995</v>
      </c>
      <c r="I563" s="7">
        <f t="shared" si="8"/>
        <v>598.80999999999995</v>
      </c>
    </row>
    <row r="564" spans="1:9" x14ac:dyDescent="0.2">
      <c r="A564" s="45" t="s">
        <v>26</v>
      </c>
      <c r="B564" s="26" t="s">
        <v>933</v>
      </c>
      <c r="C564" s="26"/>
      <c r="D564" s="26" t="s">
        <v>742</v>
      </c>
      <c r="E564" s="4">
        <v>1466.85</v>
      </c>
      <c r="F564" s="4">
        <v>1480.45</v>
      </c>
      <c r="G564" s="7">
        <v>10670.849</v>
      </c>
      <c r="H564" s="7">
        <v>199.46700000000001</v>
      </c>
      <c r="I564" s="7">
        <f t="shared" si="8"/>
        <v>10870.316000000001</v>
      </c>
    </row>
    <row r="565" spans="1:9" x14ac:dyDescent="0.2">
      <c r="A565" s="45" t="s">
        <v>26</v>
      </c>
      <c r="B565" s="26" t="s">
        <v>934</v>
      </c>
      <c r="C565" s="26"/>
      <c r="D565" s="26" t="s">
        <v>84</v>
      </c>
      <c r="E565" s="4">
        <v>0</v>
      </c>
      <c r="F565" s="4">
        <v>0</v>
      </c>
      <c r="G565" s="7">
        <v>0</v>
      </c>
      <c r="I565" s="7">
        <f t="shared" si="8"/>
        <v>0</v>
      </c>
    </row>
    <row r="566" spans="1:9" x14ac:dyDescent="0.2">
      <c r="A566" s="45" t="s">
        <v>26</v>
      </c>
      <c r="B566" s="26" t="s">
        <v>935</v>
      </c>
      <c r="C566" s="26"/>
      <c r="D566" s="26" t="s">
        <v>114</v>
      </c>
      <c r="E566" s="4">
        <v>176.6</v>
      </c>
      <c r="F566" s="4">
        <v>174.37</v>
      </c>
      <c r="G566" s="7">
        <v>1291.6199999999999</v>
      </c>
      <c r="I566" s="7">
        <f t="shared" si="8"/>
        <v>1291.6199999999999</v>
      </c>
    </row>
    <row r="567" spans="1:9" x14ac:dyDescent="0.2">
      <c r="A567" s="1" t="s">
        <v>18</v>
      </c>
      <c r="B567" s="54" t="s">
        <v>936</v>
      </c>
      <c r="C567" s="54" t="s">
        <v>937</v>
      </c>
      <c r="D567" s="54" t="s">
        <v>84</v>
      </c>
      <c r="E567" s="4">
        <v>52.24</v>
      </c>
      <c r="F567" s="4">
        <v>52.24</v>
      </c>
      <c r="G567" s="7">
        <v>387</v>
      </c>
      <c r="I567" s="7">
        <f t="shared" si="8"/>
        <v>387</v>
      </c>
    </row>
    <row r="568" spans="1:9" x14ac:dyDescent="0.2">
      <c r="A568" s="2" t="s">
        <v>15</v>
      </c>
      <c r="B568" s="14" t="s">
        <v>938</v>
      </c>
      <c r="C568" s="17" t="s">
        <v>937</v>
      </c>
      <c r="D568" s="14" t="s">
        <v>84</v>
      </c>
      <c r="E568" s="4">
        <v>0</v>
      </c>
      <c r="F568" s="4">
        <v>0</v>
      </c>
      <c r="G568" s="7">
        <v>0</v>
      </c>
      <c r="I568" s="7">
        <f t="shared" si="8"/>
        <v>0</v>
      </c>
    </row>
    <row r="569" spans="1:9" x14ac:dyDescent="0.2">
      <c r="A569" s="2" t="s">
        <v>15</v>
      </c>
      <c r="B569" s="14" t="s">
        <v>939</v>
      </c>
      <c r="C569" s="17" t="s">
        <v>940</v>
      </c>
      <c r="D569" s="14" t="s">
        <v>941</v>
      </c>
      <c r="E569" s="4">
        <v>0.81</v>
      </c>
      <c r="F569" s="4">
        <v>0.81</v>
      </c>
      <c r="G569" s="7">
        <v>6</v>
      </c>
      <c r="I569" s="7">
        <f t="shared" si="8"/>
        <v>6</v>
      </c>
    </row>
    <row r="570" spans="1:9" x14ac:dyDescent="0.2">
      <c r="A570" s="2" t="s">
        <v>15</v>
      </c>
      <c r="B570" s="14" t="s">
        <v>942</v>
      </c>
      <c r="C570" s="14"/>
      <c r="D570" s="14" t="s">
        <v>232</v>
      </c>
      <c r="E570" s="4">
        <v>4.46</v>
      </c>
      <c r="F570" s="4">
        <v>4.46</v>
      </c>
      <c r="G570" s="7">
        <v>33</v>
      </c>
      <c r="I570" s="7">
        <f t="shared" si="8"/>
        <v>33</v>
      </c>
    </row>
    <row r="571" spans="1:9" x14ac:dyDescent="0.2">
      <c r="A571" s="57" t="s">
        <v>18</v>
      </c>
      <c r="B571" s="58" t="s">
        <v>943</v>
      </c>
      <c r="C571" s="54"/>
      <c r="D571" s="54" t="s">
        <v>944</v>
      </c>
      <c r="E571" s="4">
        <v>12.65</v>
      </c>
      <c r="F571" s="4">
        <v>12.65</v>
      </c>
      <c r="G571" s="7">
        <v>93.74</v>
      </c>
      <c r="I571" s="7">
        <f t="shared" si="8"/>
        <v>93.74</v>
      </c>
    </row>
    <row r="572" spans="1:9" x14ac:dyDescent="0.2">
      <c r="A572" s="31" t="s">
        <v>15</v>
      </c>
      <c r="B572" s="32" t="s">
        <v>945</v>
      </c>
      <c r="C572" s="32"/>
      <c r="D572" s="32" t="s">
        <v>946</v>
      </c>
      <c r="E572" s="4">
        <v>0</v>
      </c>
      <c r="F572" s="4">
        <v>0</v>
      </c>
      <c r="G572" s="7">
        <v>0</v>
      </c>
      <c r="I572" s="7">
        <f t="shared" si="8"/>
        <v>0</v>
      </c>
    </row>
    <row r="573" spans="1:9" x14ac:dyDescent="0.2">
      <c r="A573" s="2" t="s">
        <v>15</v>
      </c>
      <c r="B573" s="14" t="s">
        <v>947</v>
      </c>
      <c r="C573" s="17" t="s">
        <v>948</v>
      </c>
      <c r="D573" s="14" t="s">
        <v>949</v>
      </c>
      <c r="E573" s="4">
        <v>1.32</v>
      </c>
      <c r="F573" s="4">
        <v>1.32</v>
      </c>
      <c r="G573" s="7">
        <v>9.75</v>
      </c>
      <c r="I573" s="7">
        <f t="shared" si="8"/>
        <v>9.75</v>
      </c>
    </row>
    <row r="574" spans="1:9" x14ac:dyDescent="0.2">
      <c r="A574" s="45" t="s">
        <v>26</v>
      </c>
      <c r="B574" s="26" t="s">
        <v>950</v>
      </c>
      <c r="C574" s="26"/>
      <c r="D574" s="26" t="s">
        <v>145</v>
      </c>
      <c r="E574" s="4">
        <v>6821.88</v>
      </c>
      <c r="F574" s="59">
        <v>6820.36</v>
      </c>
      <c r="G574" s="7">
        <v>49783.82</v>
      </c>
      <c r="H574" s="7">
        <v>505.27</v>
      </c>
      <c r="I574" s="7">
        <f t="shared" si="8"/>
        <v>50289.09</v>
      </c>
    </row>
    <row r="575" spans="1:9" x14ac:dyDescent="0.2">
      <c r="A575" s="2" t="s">
        <v>15</v>
      </c>
      <c r="B575" s="14" t="s">
        <v>951</v>
      </c>
      <c r="C575" s="26" t="s">
        <v>952</v>
      </c>
      <c r="D575" s="14" t="s">
        <v>37</v>
      </c>
      <c r="E575" s="4">
        <v>26.26</v>
      </c>
      <c r="F575" s="4">
        <v>26.26</v>
      </c>
      <c r="G575" s="7">
        <v>154.5</v>
      </c>
      <c r="H575" s="7">
        <v>27</v>
      </c>
      <c r="I575" s="7">
        <f t="shared" si="8"/>
        <v>181.5</v>
      </c>
    </row>
    <row r="576" spans="1:9" x14ac:dyDescent="0.2">
      <c r="A576" s="2" t="s">
        <v>15</v>
      </c>
      <c r="B576" s="14" t="s">
        <v>951</v>
      </c>
      <c r="C576" s="26" t="s">
        <v>953</v>
      </c>
      <c r="D576" s="14" t="s">
        <v>37</v>
      </c>
      <c r="E576" s="4">
        <v>19.690000000000001</v>
      </c>
      <c r="F576" s="4">
        <v>19.690000000000001</v>
      </c>
      <c r="G576" s="7">
        <v>145.88</v>
      </c>
      <c r="I576" s="7">
        <f t="shared" si="8"/>
        <v>145.88</v>
      </c>
    </row>
    <row r="577" spans="1:9" x14ac:dyDescent="0.2">
      <c r="A577" s="2" t="s">
        <v>15</v>
      </c>
      <c r="B577" s="14" t="s">
        <v>954</v>
      </c>
      <c r="C577" s="14"/>
      <c r="D577" s="14" t="s">
        <v>384</v>
      </c>
      <c r="E577" s="4">
        <v>4.8600000000000003</v>
      </c>
      <c r="F577" s="4">
        <v>4.8600000000000003</v>
      </c>
      <c r="G577" s="7">
        <v>36</v>
      </c>
      <c r="I577" s="7">
        <f t="shared" si="8"/>
        <v>36</v>
      </c>
    </row>
    <row r="578" spans="1:9" x14ac:dyDescent="0.2">
      <c r="A578" s="2" t="s">
        <v>15</v>
      </c>
      <c r="B578" s="14" t="s">
        <v>955</v>
      </c>
      <c r="C578" s="14"/>
      <c r="D578" s="14" t="s">
        <v>857</v>
      </c>
      <c r="E578" s="4">
        <v>7.09</v>
      </c>
      <c r="F578" s="4">
        <v>7.09</v>
      </c>
      <c r="G578" s="7">
        <v>52.5</v>
      </c>
      <c r="I578" s="7">
        <f t="shared" si="8"/>
        <v>52.5</v>
      </c>
    </row>
    <row r="579" spans="1:9" x14ac:dyDescent="0.2">
      <c r="A579" s="2" t="s">
        <v>15</v>
      </c>
      <c r="B579" s="14" t="s">
        <v>956</v>
      </c>
      <c r="C579" s="14"/>
      <c r="D579" s="14" t="s">
        <v>23</v>
      </c>
      <c r="E579" s="4">
        <v>83.89</v>
      </c>
      <c r="F579" s="4">
        <v>83.89</v>
      </c>
      <c r="G579" s="7">
        <v>621.38</v>
      </c>
      <c r="I579" s="7">
        <f t="shared" si="8"/>
        <v>621.38</v>
      </c>
    </row>
    <row r="580" spans="1:9" x14ac:dyDescent="0.2">
      <c r="A580" s="2" t="s">
        <v>15</v>
      </c>
      <c r="B580" s="14" t="s">
        <v>957</v>
      </c>
      <c r="C580" s="14"/>
      <c r="D580" s="14" t="s">
        <v>366</v>
      </c>
      <c r="E580" s="4">
        <v>0.69</v>
      </c>
      <c r="F580" s="4">
        <v>0.69</v>
      </c>
      <c r="G580" s="7">
        <v>4.5</v>
      </c>
      <c r="H580" s="7">
        <v>0.38</v>
      </c>
      <c r="I580" s="7">
        <f t="shared" si="8"/>
        <v>4.88</v>
      </c>
    </row>
    <row r="581" spans="1:9" x14ac:dyDescent="0.2">
      <c r="A581" s="2" t="s">
        <v>15</v>
      </c>
      <c r="B581" s="14" t="s">
        <v>958</v>
      </c>
      <c r="C581" s="17" t="s">
        <v>959</v>
      </c>
      <c r="D581" s="14" t="s">
        <v>960</v>
      </c>
      <c r="E581" s="4">
        <v>7.9</v>
      </c>
      <c r="F581" s="4">
        <v>7.9</v>
      </c>
      <c r="G581" s="7">
        <v>58.5</v>
      </c>
      <c r="I581" s="7">
        <f t="shared" ref="I581:I644" si="9">SUM(G581:H581)</f>
        <v>58.5</v>
      </c>
    </row>
    <row r="582" spans="1:9" x14ac:dyDescent="0.2">
      <c r="A582" s="2" t="s">
        <v>15</v>
      </c>
      <c r="B582" s="14" t="s">
        <v>961</v>
      </c>
      <c r="C582" s="14"/>
      <c r="D582" s="14" t="s">
        <v>37</v>
      </c>
      <c r="E582" s="4">
        <v>15.8</v>
      </c>
      <c r="F582" s="4">
        <v>15.8</v>
      </c>
      <c r="G582" s="7">
        <v>117</v>
      </c>
      <c r="I582" s="7">
        <f t="shared" si="9"/>
        <v>117</v>
      </c>
    </row>
    <row r="583" spans="1:9" x14ac:dyDescent="0.2">
      <c r="A583" s="1" t="s">
        <v>18</v>
      </c>
      <c r="B583" s="54" t="s">
        <v>962</v>
      </c>
      <c r="C583" s="54" t="s">
        <v>963</v>
      </c>
      <c r="D583" s="54" t="s">
        <v>964</v>
      </c>
      <c r="E583" s="4">
        <v>439.32</v>
      </c>
      <c r="F583" s="4">
        <v>439.32</v>
      </c>
      <c r="G583" s="7">
        <v>3254.22</v>
      </c>
      <c r="I583" s="7">
        <f t="shared" si="9"/>
        <v>3254.22</v>
      </c>
    </row>
    <row r="584" spans="1:9" x14ac:dyDescent="0.2">
      <c r="A584" s="2" t="s">
        <v>15</v>
      </c>
      <c r="B584" s="14" t="s">
        <v>965</v>
      </c>
      <c r="C584" s="17" t="s">
        <v>963</v>
      </c>
      <c r="D584" s="14" t="s">
        <v>283</v>
      </c>
      <c r="E584" s="4">
        <v>0</v>
      </c>
      <c r="F584" s="4">
        <v>0</v>
      </c>
      <c r="G584" s="7">
        <v>0</v>
      </c>
      <c r="I584" s="7">
        <f t="shared" si="9"/>
        <v>0</v>
      </c>
    </row>
    <row r="585" spans="1:9" x14ac:dyDescent="0.2">
      <c r="A585" s="16" t="s">
        <v>18</v>
      </c>
      <c r="B585" s="17" t="s">
        <v>966</v>
      </c>
      <c r="C585" s="17"/>
      <c r="D585" s="17" t="s">
        <v>967</v>
      </c>
      <c r="E585" s="4">
        <f>251.33-5.06</f>
        <v>246.27</v>
      </c>
      <c r="F585" s="4">
        <v>246.27</v>
      </c>
      <c r="G585" s="7">
        <f>1828.375-37.5</f>
        <v>1790.875</v>
      </c>
      <c r="H585" s="7">
        <v>22.5</v>
      </c>
      <c r="I585" s="7">
        <f t="shared" si="9"/>
        <v>1813.375</v>
      </c>
    </row>
    <row r="586" spans="1:9" x14ac:dyDescent="0.2">
      <c r="A586" s="2" t="s">
        <v>15</v>
      </c>
      <c r="B586" s="14" t="s">
        <v>968</v>
      </c>
      <c r="C586" s="14"/>
      <c r="D586" s="14" t="s">
        <v>967</v>
      </c>
      <c r="E586" s="4">
        <v>5.0599999999999996</v>
      </c>
      <c r="F586" s="4">
        <v>5.0599999999999996</v>
      </c>
      <c r="G586" s="7">
        <v>37.5</v>
      </c>
      <c r="I586" s="7">
        <f t="shared" si="9"/>
        <v>37.5</v>
      </c>
    </row>
    <row r="587" spans="1:9" x14ac:dyDescent="0.2">
      <c r="A587" s="2" t="s">
        <v>15</v>
      </c>
      <c r="B587" s="14" t="s">
        <v>969</v>
      </c>
      <c r="C587" s="17"/>
      <c r="D587" s="14" t="s">
        <v>232</v>
      </c>
      <c r="E587" s="4">
        <v>0.2</v>
      </c>
      <c r="F587" s="4">
        <v>0.2</v>
      </c>
      <c r="G587" s="7">
        <v>1.5</v>
      </c>
      <c r="I587" s="7">
        <f t="shared" si="9"/>
        <v>1.5</v>
      </c>
    </row>
    <row r="588" spans="1:9" x14ac:dyDescent="0.2">
      <c r="A588" s="31" t="s">
        <v>15</v>
      </c>
      <c r="B588" s="32" t="s">
        <v>970</v>
      </c>
      <c r="C588" s="17"/>
      <c r="D588" s="14" t="s">
        <v>47</v>
      </c>
      <c r="E588" s="4">
        <v>13.06</v>
      </c>
      <c r="F588" s="4">
        <v>13.06</v>
      </c>
      <c r="G588" s="7">
        <v>96.75</v>
      </c>
      <c r="I588" s="7">
        <f t="shared" si="9"/>
        <v>96.75</v>
      </c>
    </row>
    <row r="589" spans="1:9" x14ac:dyDescent="0.2">
      <c r="A589" s="31" t="s">
        <v>15</v>
      </c>
      <c r="B589" s="32" t="s">
        <v>971</v>
      </c>
      <c r="C589" s="17" t="s">
        <v>972</v>
      </c>
      <c r="D589" s="14" t="s">
        <v>232</v>
      </c>
      <c r="E589" s="4">
        <v>1.32</v>
      </c>
      <c r="F589" s="4">
        <v>1.32</v>
      </c>
      <c r="G589" s="7">
        <v>9.75</v>
      </c>
      <c r="I589" s="7">
        <f t="shared" si="9"/>
        <v>9.75</v>
      </c>
    </row>
    <row r="590" spans="1:9" x14ac:dyDescent="0.2">
      <c r="A590" s="2" t="s">
        <v>15</v>
      </c>
      <c r="B590" s="14" t="s">
        <v>973</v>
      </c>
      <c r="C590" s="17"/>
      <c r="D590" s="14" t="s">
        <v>974</v>
      </c>
      <c r="E590" s="4">
        <v>18.09</v>
      </c>
      <c r="F590" s="4">
        <v>18.09</v>
      </c>
      <c r="G590" s="7">
        <v>134</v>
      </c>
      <c r="I590" s="7">
        <f t="shared" si="9"/>
        <v>134</v>
      </c>
    </row>
    <row r="591" spans="1:9" x14ac:dyDescent="0.2">
      <c r="A591" s="2" t="s">
        <v>15</v>
      </c>
      <c r="B591" s="14" t="s">
        <v>975</v>
      </c>
      <c r="C591" s="17" t="s">
        <v>976</v>
      </c>
      <c r="D591" s="14" t="s">
        <v>977</v>
      </c>
      <c r="E591" s="4">
        <v>3.83</v>
      </c>
      <c r="F591" s="4">
        <v>3.83</v>
      </c>
      <c r="G591" s="7">
        <v>27.75</v>
      </c>
      <c r="H591" s="7">
        <v>0.38</v>
      </c>
      <c r="I591" s="7">
        <f t="shared" si="9"/>
        <v>28.13</v>
      </c>
    </row>
    <row r="592" spans="1:9" x14ac:dyDescent="0.2">
      <c r="A592" s="2" t="s">
        <v>15</v>
      </c>
      <c r="B592" s="14" t="s">
        <v>978</v>
      </c>
      <c r="C592" s="14"/>
      <c r="D592" s="14" t="s">
        <v>384</v>
      </c>
      <c r="E592" s="4">
        <v>0.81</v>
      </c>
      <c r="F592" s="4">
        <v>0.81</v>
      </c>
      <c r="G592" s="7">
        <v>6</v>
      </c>
      <c r="I592" s="7">
        <f t="shared" si="9"/>
        <v>6</v>
      </c>
    </row>
    <row r="593" spans="1:9" x14ac:dyDescent="0.2">
      <c r="A593" s="2" t="s">
        <v>15</v>
      </c>
      <c r="B593" s="14" t="s">
        <v>979</v>
      </c>
      <c r="C593" s="14"/>
      <c r="D593" s="14" t="s">
        <v>216</v>
      </c>
      <c r="E593" s="4">
        <v>1.1100000000000001</v>
      </c>
      <c r="F593" s="4">
        <v>1.1100000000000001</v>
      </c>
      <c r="G593" s="7">
        <v>8.25</v>
      </c>
      <c r="I593" s="7">
        <f t="shared" si="9"/>
        <v>8.25</v>
      </c>
    </row>
    <row r="594" spans="1:9" x14ac:dyDescent="0.2">
      <c r="A594" s="45" t="s">
        <v>26</v>
      </c>
      <c r="B594" s="26" t="s">
        <v>980</v>
      </c>
      <c r="C594" s="26"/>
      <c r="D594" s="26" t="s">
        <v>981</v>
      </c>
      <c r="E594" s="4">
        <v>141.53</v>
      </c>
      <c r="F594" s="4">
        <v>141.53</v>
      </c>
      <c r="G594" s="7">
        <v>1048.3599999999999</v>
      </c>
      <c r="I594" s="7">
        <f t="shared" si="9"/>
        <v>1048.3599999999999</v>
      </c>
    </row>
    <row r="595" spans="1:9" x14ac:dyDescent="0.2">
      <c r="A595" s="31" t="s">
        <v>15</v>
      </c>
      <c r="B595" s="32" t="s">
        <v>982</v>
      </c>
      <c r="C595" s="32"/>
      <c r="D595" s="32" t="s">
        <v>816</v>
      </c>
      <c r="E595" s="4">
        <v>14.99</v>
      </c>
      <c r="F595" s="4">
        <v>14.99</v>
      </c>
      <c r="G595" s="7">
        <v>111</v>
      </c>
      <c r="I595" s="7">
        <f t="shared" si="9"/>
        <v>111</v>
      </c>
    </row>
    <row r="596" spans="1:9" x14ac:dyDescent="0.2">
      <c r="A596" s="1" t="s">
        <v>18</v>
      </c>
      <c r="B596" s="54" t="s">
        <v>983</v>
      </c>
      <c r="C596" s="54" t="s">
        <v>984</v>
      </c>
      <c r="D596" s="54" t="s">
        <v>985</v>
      </c>
      <c r="E596" s="4">
        <v>109.74</v>
      </c>
      <c r="F596" s="4">
        <v>112.22</v>
      </c>
      <c r="G596" s="7">
        <v>831.25</v>
      </c>
      <c r="I596" s="7">
        <f t="shared" si="9"/>
        <v>831.25</v>
      </c>
    </row>
    <row r="597" spans="1:9" x14ac:dyDescent="0.2">
      <c r="A597" s="2" t="s">
        <v>15</v>
      </c>
      <c r="B597" s="14" t="s">
        <v>986</v>
      </c>
      <c r="C597" s="14"/>
      <c r="D597" s="14" t="s">
        <v>987</v>
      </c>
      <c r="E597" s="4">
        <v>11.61</v>
      </c>
      <c r="F597" s="4">
        <v>11.14</v>
      </c>
      <c r="G597" s="7">
        <v>82.5</v>
      </c>
      <c r="I597" s="7">
        <f t="shared" si="9"/>
        <v>82.5</v>
      </c>
    </row>
    <row r="598" spans="1:9" x14ac:dyDescent="0.2">
      <c r="A598" s="2" t="s">
        <v>15</v>
      </c>
      <c r="B598" s="14" t="s">
        <v>988</v>
      </c>
      <c r="C598" s="17" t="s">
        <v>989</v>
      </c>
      <c r="D598" s="14" t="s">
        <v>990</v>
      </c>
      <c r="E598" s="4">
        <v>14.22</v>
      </c>
      <c r="F598" s="4">
        <v>14.22</v>
      </c>
      <c r="G598" s="7">
        <v>99.75</v>
      </c>
      <c r="H598" s="7">
        <v>3.75</v>
      </c>
      <c r="I598" s="7">
        <f t="shared" si="9"/>
        <v>103.5</v>
      </c>
    </row>
    <row r="599" spans="1:9" x14ac:dyDescent="0.2">
      <c r="A599" s="46" t="s">
        <v>18</v>
      </c>
      <c r="B599" s="55" t="s">
        <v>991</v>
      </c>
      <c r="C599" s="55" t="s">
        <v>992</v>
      </c>
      <c r="D599" s="55" t="s">
        <v>697</v>
      </c>
      <c r="E599" s="4">
        <v>10.53</v>
      </c>
      <c r="F599" s="4">
        <v>10.53</v>
      </c>
      <c r="G599" s="7">
        <v>78.03</v>
      </c>
      <c r="I599" s="7">
        <f t="shared" si="9"/>
        <v>78.03</v>
      </c>
    </row>
    <row r="600" spans="1:9" x14ac:dyDescent="0.2">
      <c r="A600" s="46" t="s">
        <v>18</v>
      </c>
      <c r="B600" s="55" t="s">
        <v>993</v>
      </c>
      <c r="C600" s="55" t="s">
        <v>994</v>
      </c>
      <c r="D600" s="55" t="s">
        <v>995</v>
      </c>
      <c r="E600" s="4">
        <v>42.62</v>
      </c>
      <c r="F600" s="4">
        <v>42.62</v>
      </c>
      <c r="G600" s="7">
        <v>315.72000000000003</v>
      </c>
      <c r="I600" s="7">
        <f t="shared" si="9"/>
        <v>315.72000000000003</v>
      </c>
    </row>
    <row r="601" spans="1:9" x14ac:dyDescent="0.2">
      <c r="A601" s="1" t="s">
        <v>18</v>
      </c>
      <c r="B601" s="54" t="s">
        <v>996</v>
      </c>
      <c r="C601" s="54"/>
      <c r="D601" s="54" t="s">
        <v>997</v>
      </c>
      <c r="E601" s="4">
        <v>40.6</v>
      </c>
      <c r="F601" s="4">
        <v>41.5</v>
      </c>
      <c r="G601" s="7">
        <v>299.625</v>
      </c>
      <c r="H601" s="7">
        <v>5.25</v>
      </c>
      <c r="I601" s="7">
        <f t="shared" si="9"/>
        <v>304.875</v>
      </c>
    </row>
    <row r="602" spans="1:9" x14ac:dyDescent="0.2">
      <c r="A602" s="2" t="s">
        <v>15</v>
      </c>
      <c r="B602" s="14" t="s">
        <v>998</v>
      </c>
      <c r="C602" s="14"/>
      <c r="D602" s="14" t="s">
        <v>997</v>
      </c>
      <c r="E602" s="4">
        <v>0.15</v>
      </c>
      <c r="F602" s="61">
        <v>0.15</v>
      </c>
      <c r="G602" s="7">
        <v>1.08</v>
      </c>
      <c r="I602" s="7">
        <f t="shared" si="9"/>
        <v>1.08</v>
      </c>
    </row>
    <row r="603" spans="1:9" x14ac:dyDescent="0.2">
      <c r="A603" s="2" t="s">
        <v>15</v>
      </c>
      <c r="B603" s="14" t="s">
        <v>999</v>
      </c>
      <c r="C603" s="14"/>
      <c r="D603" s="14" t="s">
        <v>23</v>
      </c>
      <c r="E603" s="4">
        <v>9.14</v>
      </c>
      <c r="F603" s="4">
        <v>9.14</v>
      </c>
      <c r="G603" s="7">
        <v>63.75</v>
      </c>
      <c r="H603" s="7">
        <v>2.63</v>
      </c>
      <c r="I603" s="7">
        <f t="shared" si="9"/>
        <v>66.38</v>
      </c>
    </row>
    <row r="604" spans="1:9" x14ac:dyDescent="0.2">
      <c r="A604" s="31" t="s">
        <v>15</v>
      </c>
      <c r="B604" s="32" t="s">
        <v>1000</v>
      </c>
      <c r="C604" s="14"/>
      <c r="D604" s="14" t="s">
        <v>86</v>
      </c>
      <c r="E604" s="4">
        <v>13.06</v>
      </c>
      <c r="F604" s="4">
        <v>13.06</v>
      </c>
      <c r="G604" s="7">
        <v>96.75</v>
      </c>
      <c r="I604" s="7">
        <f t="shared" si="9"/>
        <v>96.75</v>
      </c>
    </row>
    <row r="605" spans="1:9" x14ac:dyDescent="0.2">
      <c r="A605" s="2" t="s">
        <v>15</v>
      </c>
      <c r="B605" s="14" t="s">
        <v>1001</v>
      </c>
      <c r="C605" s="17" t="s">
        <v>1002</v>
      </c>
      <c r="D605" s="14" t="s">
        <v>384</v>
      </c>
      <c r="E605" s="4">
        <v>1.92</v>
      </c>
      <c r="F605" s="4">
        <v>2.0299999999999998</v>
      </c>
      <c r="G605" s="7">
        <v>15</v>
      </c>
      <c r="I605" s="7">
        <f t="shared" si="9"/>
        <v>15</v>
      </c>
    </row>
    <row r="606" spans="1:9" x14ac:dyDescent="0.2">
      <c r="A606" s="45" t="s">
        <v>26</v>
      </c>
      <c r="B606" s="26" t="s">
        <v>1003</v>
      </c>
      <c r="C606" s="26"/>
      <c r="D606" s="26" t="s">
        <v>1004</v>
      </c>
      <c r="E606" s="4">
        <v>65729.56</v>
      </c>
      <c r="F606" s="4">
        <v>65728.710000000006</v>
      </c>
      <c r="G606" s="7">
        <v>482889.45199999999</v>
      </c>
      <c r="H606" s="7">
        <v>2693.16</v>
      </c>
      <c r="I606" s="7">
        <f t="shared" si="9"/>
        <v>485582.61199999996</v>
      </c>
    </row>
    <row r="607" spans="1:9" x14ac:dyDescent="0.2">
      <c r="A607" s="2" t="s">
        <v>15</v>
      </c>
      <c r="B607" s="14" t="s">
        <v>1005</v>
      </c>
      <c r="C607" s="14"/>
      <c r="D607" s="14" t="s">
        <v>23</v>
      </c>
      <c r="E607" s="4">
        <v>1.22</v>
      </c>
      <c r="F607" s="4">
        <v>1.22</v>
      </c>
      <c r="G607" s="7">
        <v>9</v>
      </c>
      <c r="I607" s="7">
        <f t="shared" si="9"/>
        <v>9</v>
      </c>
    </row>
    <row r="608" spans="1:9" x14ac:dyDescent="0.2">
      <c r="A608" s="2" t="s">
        <v>15</v>
      </c>
      <c r="B608" s="14" t="s">
        <v>1006</v>
      </c>
      <c r="C608" s="14"/>
      <c r="D608" s="14" t="s">
        <v>1007</v>
      </c>
      <c r="E608" s="4">
        <v>0.71</v>
      </c>
      <c r="F608" s="4">
        <v>0.71</v>
      </c>
      <c r="G608" s="7">
        <v>5.25</v>
      </c>
      <c r="I608" s="7">
        <f t="shared" si="9"/>
        <v>5.25</v>
      </c>
    </row>
    <row r="609" spans="1:9" x14ac:dyDescent="0.2">
      <c r="A609" s="45" t="s">
        <v>26</v>
      </c>
      <c r="B609" s="26" t="s">
        <v>1008</v>
      </c>
      <c r="C609" s="26"/>
      <c r="D609" s="26" t="s">
        <v>1009</v>
      </c>
      <c r="E609" s="4">
        <v>0</v>
      </c>
      <c r="F609" s="4">
        <v>0</v>
      </c>
      <c r="G609" s="7">
        <v>0</v>
      </c>
      <c r="I609" s="7">
        <f t="shared" si="9"/>
        <v>0</v>
      </c>
    </row>
    <row r="610" spans="1:9" x14ac:dyDescent="0.2">
      <c r="A610" s="2" t="s">
        <v>15</v>
      </c>
      <c r="B610" s="14" t="s">
        <v>1010</v>
      </c>
      <c r="C610" s="17" t="s">
        <v>1011</v>
      </c>
      <c r="D610" s="14" t="s">
        <v>39</v>
      </c>
      <c r="E610" s="4"/>
      <c r="F610" s="4"/>
      <c r="I610" s="7">
        <f t="shared" si="9"/>
        <v>0</v>
      </c>
    </row>
    <row r="611" spans="1:9" x14ac:dyDescent="0.2">
      <c r="A611" s="57" t="s">
        <v>18</v>
      </c>
      <c r="B611" s="58" t="s">
        <v>1012</v>
      </c>
      <c r="C611" s="54" t="s">
        <v>1013</v>
      </c>
      <c r="D611" s="54" t="s">
        <v>1014</v>
      </c>
      <c r="E611" s="4">
        <v>11.61</v>
      </c>
      <c r="F611" s="4">
        <v>11.58</v>
      </c>
      <c r="G611" s="7">
        <v>85.8</v>
      </c>
      <c r="I611" s="7">
        <f t="shared" si="9"/>
        <v>85.8</v>
      </c>
    </row>
    <row r="612" spans="1:9" x14ac:dyDescent="0.2">
      <c r="A612" s="31" t="s">
        <v>15</v>
      </c>
      <c r="B612" s="32" t="s">
        <v>1015</v>
      </c>
      <c r="C612" s="17" t="s">
        <v>1013</v>
      </c>
      <c r="D612" s="14" t="s">
        <v>1014</v>
      </c>
      <c r="E612" s="4">
        <v>0</v>
      </c>
      <c r="F612" s="4">
        <v>0</v>
      </c>
      <c r="G612" s="7">
        <v>0</v>
      </c>
      <c r="I612" s="7">
        <f t="shared" si="9"/>
        <v>0</v>
      </c>
    </row>
    <row r="613" spans="1:9" x14ac:dyDescent="0.2">
      <c r="A613" s="2" t="s">
        <v>15</v>
      </c>
      <c r="B613" s="14" t="s">
        <v>1016</v>
      </c>
      <c r="C613" s="17"/>
      <c r="D613" s="14" t="s">
        <v>384</v>
      </c>
      <c r="E613" s="4">
        <v>31.49</v>
      </c>
      <c r="F613" s="4">
        <v>31.49</v>
      </c>
      <c r="G613" s="7">
        <v>233.25</v>
      </c>
      <c r="I613" s="7">
        <f t="shared" si="9"/>
        <v>233.25</v>
      </c>
    </row>
    <row r="614" spans="1:9" x14ac:dyDescent="0.2">
      <c r="A614" s="22" t="s">
        <v>15</v>
      </c>
      <c r="B614" s="23" t="s">
        <v>1017</v>
      </c>
      <c r="C614" s="17"/>
      <c r="D614" s="14" t="s">
        <v>384</v>
      </c>
      <c r="E614" s="4">
        <v>11.04</v>
      </c>
      <c r="F614" s="4">
        <v>11.04</v>
      </c>
      <c r="G614" s="7">
        <v>81.75</v>
      </c>
      <c r="I614" s="7">
        <f t="shared" si="9"/>
        <v>81.75</v>
      </c>
    </row>
    <row r="615" spans="1:9" x14ac:dyDescent="0.2">
      <c r="A615" s="31" t="s">
        <v>15</v>
      </c>
      <c r="B615" s="32" t="s">
        <v>1018</v>
      </c>
      <c r="C615" s="17"/>
      <c r="D615" s="14" t="s">
        <v>23</v>
      </c>
      <c r="E615" s="4"/>
      <c r="F615" s="4"/>
      <c r="I615" s="7">
        <f t="shared" si="9"/>
        <v>0</v>
      </c>
    </row>
    <row r="616" spans="1:9" x14ac:dyDescent="0.2">
      <c r="A616" s="31" t="s">
        <v>15</v>
      </c>
      <c r="B616" s="32" t="s">
        <v>1019</v>
      </c>
      <c r="C616" s="14"/>
      <c r="D616" s="14" t="s">
        <v>784</v>
      </c>
      <c r="E616" s="4">
        <v>2.5299999999999998</v>
      </c>
      <c r="F616" s="4">
        <v>2.5299999999999998</v>
      </c>
      <c r="G616" s="7">
        <v>18.75</v>
      </c>
      <c r="I616" s="7">
        <f t="shared" si="9"/>
        <v>18.75</v>
      </c>
    </row>
    <row r="617" spans="1:9" x14ac:dyDescent="0.2">
      <c r="A617" s="31" t="s">
        <v>15</v>
      </c>
      <c r="B617" s="32" t="s">
        <v>1020</v>
      </c>
      <c r="C617" s="14"/>
      <c r="D617" s="14" t="s">
        <v>1021</v>
      </c>
      <c r="E617" s="4">
        <v>1.49</v>
      </c>
      <c r="F617" s="4">
        <v>1.49</v>
      </c>
      <c r="G617" s="7">
        <v>11</v>
      </c>
      <c r="I617" s="7">
        <f t="shared" si="9"/>
        <v>11</v>
      </c>
    </row>
    <row r="618" spans="1:9" x14ac:dyDescent="0.2">
      <c r="A618" s="2" t="s">
        <v>15</v>
      </c>
      <c r="B618" s="14" t="s">
        <v>1022</v>
      </c>
      <c r="C618" s="17" t="s">
        <v>1023</v>
      </c>
      <c r="D618" s="14" t="s">
        <v>813</v>
      </c>
      <c r="E618" s="4">
        <v>1.52</v>
      </c>
      <c r="F618" s="4">
        <v>1.52</v>
      </c>
      <c r="G618" s="7">
        <v>11.25</v>
      </c>
      <c r="I618" s="7">
        <f t="shared" si="9"/>
        <v>11.25</v>
      </c>
    </row>
    <row r="619" spans="1:9" x14ac:dyDescent="0.2">
      <c r="A619" s="2" t="s">
        <v>15</v>
      </c>
      <c r="B619" s="14" t="s">
        <v>1024</v>
      </c>
      <c r="C619" s="26" t="s">
        <v>1025</v>
      </c>
      <c r="D619" s="14" t="s">
        <v>1026</v>
      </c>
      <c r="E619" s="4"/>
      <c r="F619" s="4"/>
      <c r="I619" s="7">
        <f t="shared" si="9"/>
        <v>0</v>
      </c>
    </row>
    <row r="620" spans="1:9" x14ac:dyDescent="0.2">
      <c r="A620" s="1" t="s">
        <v>18</v>
      </c>
      <c r="B620" s="54" t="s">
        <v>1027</v>
      </c>
      <c r="C620" s="54"/>
      <c r="D620" s="54" t="s">
        <v>1028</v>
      </c>
      <c r="E620" s="4">
        <v>88.36</v>
      </c>
      <c r="F620" s="4">
        <v>88.36</v>
      </c>
      <c r="G620" s="7">
        <v>634.5</v>
      </c>
      <c r="H620" s="7">
        <v>13.5</v>
      </c>
      <c r="I620" s="7">
        <f t="shared" si="9"/>
        <v>648</v>
      </c>
    </row>
    <row r="621" spans="1:9" x14ac:dyDescent="0.2">
      <c r="A621" s="2" t="s">
        <v>15</v>
      </c>
      <c r="B621" s="14" t="s">
        <v>1029</v>
      </c>
      <c r="C621" s="14"/>
      <c r="D621" s="14" t="s">
        <v>1028</v>
      </c>
      <c r="E621" s="4">
        <v>0</v>
      </c>
      <c r="F621" s="4">
        <v>0</v>
      </c>
      <c r="G621" s="7">
        <v>0</v>
      </c>
      <c r="I621" s="7">
        <f t="shared" si="9"/>
        <v>0</v>
      </c>
    </row>
    <row r="622" spans="1:9" x14ac:dyDescent="0.2">
      <c r="A622" s="2" t="s">
        <v>15</v>
      </c>
      <c r="B622" s="14" t="s">
        <v>1030</v>
      </c>
      <c r="C622" s="14"/>
      <c r="D622" s="14" t="s">
        <v>86</v>
      </c>
      <c r="E622" s="4">
        <v>8.66</v>
      </c>
      <c r="F622" s="4">
        <v>8.66</v>
      </c>
      <c r="G622" s="7">
        <v>64.13</v>
      </c>
      <c r="I622" s="7">
        <f t="shared" si="9"/>
        <v>64.13</v>
      </c>
    </row>
    <row r="623" spans="1:9" x14ac:dyDescent="0.2">
      <c r="A623" s="2" t="s">
        <v>15</v>
      </c>
      <c r="B623" s="14" t="s">
        <v>1031</v>
      </c>
      <c r="C623" s="14"/>
      <c r="D623" s="14" t="s">
        <v>23</v>
      </c>
      <c r="E623" s="4"/>
      <c r="F623" s="4"/>
      <c r="I623" s="7">
        <f t="shared" si="9"/>
        <v>0</v>
      </c>
    </row>
    <row r="624" spans="1:9" x14ac:dyDescent="0.2">
      <c r="A624" s="2" t="s">
        <v>15</v>
      </c>
      <c r="B624" s="14" t="s">
        <v>1032</v>
      </c>
      <c r="C624" s="17" t="s">
        <v>1033</v>
      </c>
      <c r="D624" s="14" t="s">
        <v>384</v>
      </c>
      <c r="E624" s="4">
        <v>27.54</v>
      </c>
      <c r="F624" s="4">
        <v>27.54</v>
      </c>
      <c r="G624" s="7">
        <v>204</v>
      </c>
      <c r="I624" s="7">
        <f t="shared" si="9"/>
        <v>204</v>
      </c>
    </row>
    <row r="625" spans="1:9" x14ac:dyDescent="0.2">
      <c r="A625" s="2" t="s">
        <v>15</v>
      </c>
      <c r="B625" s="32" t="s">
        <v>1034</v>
      </c>
      <c r="C625" s="17" t="s">
        <v>1035</v>
      </c>
      <c r="D625" s="14" t="s">
        <v>1036</v>
      </c>
      <c r="E625" s="4">
        <v>76.650000000000006</v>
      </c>
      <c r="F625" s="4">
        <v>76.650000000000006</v>
      </c>
      <c r="G625" s="7">
        <v>567.75</v>
      </c>
      <c r="I625" s="7">
        <f t="shared" si="9"/>
        <v>567.75</v>
      </c>
    </row>
    <row r="626" spans="1:9" x14ac:dyDescent="0.2">
      <c r="A626" s="2" t="s">
        <v>15</v>
      </c>
      <c r="B626" s="14" t="s">
        <v>1037</v>
      </c>
      <c r="C626" s="17"/>
      <c r="D626" s="14" t="s">
        <v>163</v>
      </c>
      <c r="E626" s="4">
        <v>0</v>
      </c>
      <c r="F626" s="4">
        <v>0</v>
      </c>
      <c r="G626" s="7">
        <v>0</v>
      </c>
      <c r="I626" s="7">
        <f t="shared" si="9"/>
        <v>0</v>
      </c>
    </row>
    <row r="627" spans="1:9" x14ac:dyDescent="0.2">
      <c r="A627" s="16" t="s">
        <v>18</v>
      </c>
      <c r="B627" s="17" t="s">
        <v>1038</v>
      </c>
      <c r="C627" s="17"/>
      <c r="D627" s="17" t="s">
        <v>724</v>
      </c>
      <c r="E627" s="4">
        <v>286.18</v>
      </c>
      <c r="F627" s="4">
        <v>286.18</v>
      </c>
      <c r="G627" s="7">
        <v>2119.8200000000002</v>
      </c>
      <c r="I627" s="7">
        <f t="shared" si="9"/>
        <v>2119.8200000000002</v>
      </c>
    </row>
    <row r="628" spans="1:9" x14ac:dyDescent="0.2">
      <c r="A628" s="2" t="s">
        <v>15</v>
      </c>
      <c r="B628" s="14" t="s">
        <v>1039</v>
      </c>
      <c r="C628" s="14"/>
      <c r="D628" s="14" t="s">
        <v>724</v>
      </c>
      <c r="E628" s="4">
        <v>0</v>
      </c>
      <c r="F628" s="4">
        <v>0</v>
      </c>
      <c r="G628" s="7">
        <v>0</v>
      </c>
      <c r="I628" s="7">
        <f t="shared" si="9"/>
        <v>0</v>
      </c>
    </row>
    <row r="629" spans="1:9" x14ac:dyDescent="0.2">
      <c r="A629" s="1" t="s">
        <v>18</v>
      </c>
      <c r="B629" s="54" t="s">
        <v>1040</v>
      </c>
      <c r="C629" s="54" t="s">
        <v>1041</v>
      </c>
      <c r="D629" s="54" t="s">
        <v>1042</v>
      </c>
      <c r="E629" s="4"/>
      <c r="F629" s="4"/>
      <c r="I629" s="7">
        <f t="shared" si="9"/>
        <v>0</v>
      </c>
    </row>
    <row r="630" spans="1:9" x14ac:dyDescent="0.2">
      <c r="A630" s="2" t="s">
        <v>15</v>
      </c>
      <c r="B630" s="14" t="s">
        <v>1043</v>
      </c>
      <c r="C630" s="17" t="s">
        <v>1044</v>
      </c>
      <c r="D630" s="14" t="s">
        <v>1045</v>
      </c>
      <c r="E630" s="4">
        <v>1.85</v>
      </c>
      <c r="F630" s="4">
        <v>1.85</v>
      </c>
      <c r="G630" s="7">
        <v>12</v>
      </c>
      <c r="H630" s="7">
        <v>1.1299999999999999</v>
      </c>
      <c r="I630" s="7">
        <f t="shared" si="9"/>
        <v>13.129999999999999</v>
      </c>
    </row>
    <row r="631" spans="1:9" x14ac:dyDescent="0.2">
      <c r="A631" s="1" t="s">
        <v>18</v>
      </c>
      <c r="B631" s="54" t="s">
        <v>1046</v>
      </c>
      <c r="C631" s="54"/>
      <c r="D631" s="54" t="s">
        <v>243</v>
      </c>
      <c r="E631" s="4">
        <v>226.24</v>
      </c>
      <c r="F631" s="4">
        <v>226.24</v>
      </c>
      <c r="G631" s="7">
        <v>1675.88</v>
      </c>
      <c r="I631" s="7">
        <f t="shared" si="9"/>
        <v>1675.88</v>
      </c>
    </row>
    <row r="632" spans="1:9" x14ac:dyDescent="0.2">
      <c r="A632" s="2" t="s">
        <v>15</v>
      </c>
      <c r="B632" s="14" t="s">
        <v>1047</v>
      </c>
      <c r="C632" s="17" t="s">
        <v>1048</v>
      </c>
      <c r="D632" s="14" t="s">
        <v>86</v>
      </c>
      <c r="E632" s="4">
        <v>18.829999999999998</v>
      </c>
      <c r="F632" s="4">
        <v>18.829999999999998</v>
      </c>
      <c r="G632" s="7">
        <v>139.5</v>
      </c>
      <c r="I632" s="7">
        <f t="shared" si="9"/>
        <v>139.5</v>
      </c>
    </row>
    <row r="633" spans="1:9" x14ac:dyDescent="0.2">
      <c r="A633" s="2" t="s">
        <v>15</v>
      </c>
      <c r="B633" s="14" t="s">
        <v>1049</v>
      </c>
      <c r="C633" s="17"/>
      <c r="D633" s="14" t="s">
        <v>1050</v>
      </c>
      <c r="E633" s="4">
        <v>6.48</v>
      </c>
      <c r="F633" s="4">
        <v>6.48</v>
      </c>
      <c r="G633" s="7">
        <v>46.5</v>
      </c>
      <c r="H633" s="7">
        <v>1</v>
      </c>
      <c r="I633" s="7">
        <f t="shared" si="9"/>
        <v>47.5</v>
      </c>
    </row>
    <row r="634" spans="1:9" x14ac:dyDescent="0.2">
      <c r="A634" s="45" t="s">
        <v>26</v>
      </c>
      <c r="B634" s="26" t="s">
        <v>1051</v>
      </c>
      <c r="C634" s="26"/>
      <c r="D634" s="26" t="s">
        <v>84</v>
      </c>
      <c r="E634" s="4">
        <v>75.16</v>
      </c>
      <c r="F634" s="4">
        <v>75.16</v>
      </c>
      <c r="G634" s="7">
        <v>556.78399999999999</v>
      </c>
      <c r="I634" s="7">
        <f t="shared" si="9"/>
        <v>556.78399999999999</v>
      </c>
    </row>
    <row r="635" spans="1:9" x14ac:dyDescent="0.2">
      <c r="A635" s="45" t="s">
        <v>26</v>
      </c>
      <c r="B635" s="26" t="s">
        <v>1052</v>
      </c>
      <c r="C635" s="26"/>
      <c r="D635" s="26" t="s">
        <v>1053</v>
      </c>
      <c r="E635" s="4">
        <v>183.56</v>
      </c>
      <c r="F635" s="4">
        <v>183.55</v>
      </c>
      <c r="G635" s="7">
        <v>1359.633</v>
      </c>
      <c r="I635" s="7">
        <f t="shared" si="9"/>
        <v>1359.633</v>
      </c>
    </row>
    <row r="636" spans="1:9" x14ac:dyDescent="0.2">
      <c r="A636" s="19" t="s">
        <v>15</v>
      </c>
      <c r="B636" s="35" t="s">
        <v>1054</v>
      </c>
      <c r="C636" s="35"/>
      <c r="D636" s="35" t="s">
        <v>960</v>
      </c>
      <c r="E636" s="4">
        <v>19.14</v>
      </c>
      <c r="F636" s="4">
        <v>19.14</v>
      </c>
      <c r="G636" s="7">
        <v>141.75</v>
      </c>
      <c r="I636" s="7">
        <f t="shared" si="9"/>
        <v>141.75</v>
      </c>
    </row>
    <row r="637" spans="1:9" x14ac:dyDescent="0.2">
      <c r="A637" s="19" t="s">
        <v>15</v>
      </c>
      <c r="B637" s="35" t="s">
        <v>1055</v>
      </c>
      <c r="C637" s="35"/>
      <c r="D637" s="35" t="s">
        <v>23</v>
      </c>
      <c r="E637" s="4">
        <v>0</v>
      </c>
      <c r="F637" s="4">
        <v>0</v>
      </c>
      <c r="G637" s="7">
        <v>0</v>
      </c>
      <c r="I637" s="7">
        <f t="shared" si="9"/>
        <v>0</v>
      </c>
    </row>
    <row r="638" spans="1:9" x14ac:dyDescent="0.2">
      <c r="A638" s="44" t="s">
        <v>26</v>
      </c>
      <c r="B638" s="49" t="s">
        <v>1056</v>
      </c>
      <c r="C638" s="49"/>
      <c r="D638" s="49" t="s">
        <v>692</v>
      </c>
      <c r="E638" s="4">
        <v>17.21</v>
      </c>
      <c r="F638" s="4">
        <v>17.21</v>
      </c>
      <c r="G638" s="7">
        <v>127.5</v>
      </c>
      <c r="I638" s="7">
        <f t="shared" si="9"/>
        <v>127.5</v>
      </c>
    </row>
    <row r="639" spans="1:9" x14ac:dyDescent="0.2">
      <c r="A639" s="44" t="s">
        <v>26</v>
      </c>
      <c r="B639" s="49" t="s">
        <v>1057</v>
      </c>
      <c r="C639" s="49"/>
      <c r="D639" s="49" t="s">
        <v>149</v>
      </c>
      <c r="E639" s="4">
        <v>483.67</v>
      </c>
      <c r="F639" s="4">
        <v>497.34</v>
      </c>
      <c r="G639" s="7">
        <v>3684</v>
      </c>
      <c r="I639" s="7">
        <f t="shared" si="9"/>
        <v>3684</v>
      </c>
    </row>
    <row r="640" spans="1:9" x14ac:dyDescent="0.2">
      <c r="A640" s="44" t="s">
        <v>26</v>
      </c>
      <c r="B640" s="49" t="s">
        <v>1058</v>
      </c>
      <c r="C640" s="49"/>
      <c r="D640" s="49" t="s">
        <v>96</v>
      </c>
      <c r="E640" s="4">
        <v>1945.31</v>
      </c>
      <c r="F640" s="4">
        <v>1945.31</v>
      </c>
      <c r="G640" s="7">
        <v>14409.72</v>
      </c>
      <c r="I640" s="7">
        <f t="shared" si="9"/>
        <v>14409.72</v>
      </c>
    </row>
    <row r="641" spans="1:9" x14ac:dyDescent="0.2">
      <c r="A641" s="47" t="s">
        <v>26</v>
      </c>
      <c r="B641" s="63" t="s">
        <v>1059</v>
      </c>
      <c r="C641" s="49"/>
      <c r="D641" s="49" t="s">
        <v>1060</v>
      </c>
      <c r="E641" s="4"/>
      <c r="F641" s="4"/>
      <c r="I641" s="7">
        <f t="shared" si="9"/>
        <v>0</v>
      </c>
    </row>
    <row r="642" spans="1:9" x14ac:dyDescent="0.2">
      <c r="A642" s="19" t="s">
        <v>15</v>
      </c>
      <c r="B642" s="35" t="s">
        <v>1061</v>
      </c>
      <c r="C642" s="52" t="s">
        <v>1062</v>
      </c>
      <c r="D642" s="35" t="s">
        <v>37</v>
      </c>
      <c r="E642" s="4">
        <v>0</v>
      </c>
      <c r="F642" s="4">
        <v>0</v>
      </c>
      <c r="G642" s="7">
        <v>0</v>
      </c>
      <c r="I642" s="7">
        <f t="shared" si="9"/>
        <v>0</v>
      </c>
    </row>
    <row r="643" spans="1:9" x14ac:dyDescent="0.2">
      <c r="A643" s="19" t="s">
        <v>15</v>
      </c>
      <c r="B643" s="35" t="s">
        <v>1063</v>
      </c>
      <c r="C643" s="35"/>
      <c r="D643" s="35" t="s">
        <v>23</v>
      </c>
      <c r="E643" s="4">
        <v>0.81</v>
      </c>
      <c r="F643" s="4">
        <v>0.81</v>
      </c>
      <c r="G643" s="7">
        <v>6</v>
      </c>
      <c r="I643" s="7">
        <f t="shared" si="9"/>
        <v>6</v>
      </c>
    </row>
    <row r="644" spans="1:9" x14ac:dyDescent="0.2">
      <c r="A644" s="19" t="s">
        <v>15</v>
      </c>
      <c r="B644" s="35" t="s">
        <v>1064</v>
      </c>
      <c r="C644" s="35"/>
      <c r="D644" s="35" t="s">
        <v>216</v>
      </c>
      <c r="E644" s="4">
        <v>0</v>
      </c>
      <c r="F644" s="4">
        <v>0</v>
      </c>
      <c r="G644" s="7">
        <v>0</v>
      </c>
      <c r="I644" s="7">
        <f t="shared" si="9"/>
        <v>0</v>
      </c>
    </row>
    <row r="645" spans="1:9" x14ac:dyDescent="0.2">
      <c r="A645" s="47" t="s">
        <v>26</v>
      </c>
      <c r="B645" s="63" t="s">
        <v>1065</v>
      </c>
      <c r="C645" s="49"/>
      <c r="D645" s="49" t="s">
        <v>626</v>
      </c>
      <c r="E645" s="4"/>
      <c r="F645" s="4"/>
      <c r="I645" s="7">
        <f t="shared" ref="I645:I708" si="10">SUM(G645:H645)</f>
        <v>0</v>
      </c>
    </row>
    <row r="646" spans="1:9" x14ac:dyDescent="0.2">
      <c r="A646" s="19" t="s">
        <v>15</v>
      </c>
      <c r="B646" s="14" t="s">
        <v>1066</v>
      </c>
      <c r="C646" s="17" t="s">
        <v>1067</v>
      </c>
      <c r="D646" s="14" t="s">
        <v>156</v>
      </c>
      <c r="E646" s="4">
        <v>2.0299999999999998</v>
      </c>
      <c r="F646" s="4">
        <v>2.0299999999999998</v>
      </c>
      <c r="G646" s="7">
        <v>15</v>
      </c>
      <c r="I646" s="7">
        <f t="shared" si="10"/>
        <v>15</v>
      </c>
    </row>
    <row r="647" spans="1:9" x14ac:dyDescent="0.2">
      <c r="A647" s="60" t="s">
        <v>18</v>
      </c>
      <c r="B647" s="64" t="s">
        <v>1068</v>
      </c>
      <c r="C647" s="52" t="s">
        <v>1069</v>
      </c>
      <c r="D647" s="55" t="s">
        <v>1070</v>
      </c>
      <c r="E647" s="4">
        <v>123.68</v>
      </c>
      <c r="F647" s="4">
        <v>123.68</v>
      </c>
      <c r="G647" s="7">
        <v>916.11900000000003</v>
      </c>
      <c r="I647" s="7">
        <f t="shared" si="10"/>
        <v>916.11900000000003</v>
      </c>
    </row>
    <row r="648" spans="1:9" x14ac:dyDescent="0.2">
      <c r="A648" s="36" t="s">
        <v>15</v>
      </c>
      <c r="B648" s="20" t="s">
        <v>1071</v>
      </c>
      <c r="C648" s="52"/>
      <c r="D648" s="35" t="s">
        <v>653</v>
      </c>
      <c r="E648" s="4">
        <v>16.3</v>
      </c>
      <c r="F648" s="4">
        <v>16.3</v>
      </c>
      <c r="G648" s="7">
        <v>120.75</v>
      </c>
      <c r="I648" s="7">
        <f t="shared" si="10"/>
        <v>120.75</v>
      </c>
    </row>
    <row r="649" spans="1:9" x14ac:dyDescent="0.2">
      <c r="A649" s="19" t="s">
        <v>15</v>
      </c>
      <c r="B649" s="35" t="s">
        <v>1072</v>
      </c>
      <c r="C649" s="52"/>
      <c r="D649" s="35" t="s">
        <v>47</v>
      </c>
      <c r="E649" s="4">
        <v>0</v>
      </c>
      <c r="F649" s="4">
        <v>0</v>
      </c>
      <c r="G649" s="7">
        <v>0</v>
      </c>
      <c r="I649" s="7">
        <f t="shared" si="10"/>
        <v>0</v>
      </c>
    </row>
    <row r="650" spans="1:9" x14ac:dyDescent="0.2">
      <c r="A650" s="41" t="s">
        <v>18</v>
      </c>
      <c r="B650" s="52" t="s">
        <v>1073</v>
      </c>
      <c r="C650" s="52"/>
      <c r="D650" s="52" t="s">
        <v>1074</v>
      </c>
      <c r="E650" s="4">
        <v>25.52</v>
      </c>
      <c r="F650" s="4">
        <v>25.52</v>
      </c>
      <c r="G650" s="7">
        <v>189</v>
      </c>
      <c r="I650" s="7">
        <f t="shared" si="10"/>
        <v>189</v>
      </c>
    </row>
    <row r="651" spans="1:9" x14ac:dyDescent="0.2">
      <c r="A651" s="19" t="s">
        <v>15</v>
      </c>
      <c r="B651" s="35" t="s">
        <v>1075</v>
      </c>
      <c r="C651" s="52" t="s">
        <v>1076</v>
      </c>
      <c r="D651" s="35" t="s">
        <v>331</v>
      </c>
      <c r="E651" s="4">
        <v>327.04000000000002</v>
      </c>
      <c r="F651" s="4">
        <v>327.04000000000002</v>
      </c>
      <c r="G651" s="7">
        <v>2422.5</v>
      </c>
      <c r="I651" s="7">
        <f t="shared" si="10"/>
        <v>2422.5</v>
      </c>
    </row>
    <row r="652" spans="1:9" x14ac:dyDescent="0.2">
      <c r="A652" s="19" t="s">
        <v>15</v>
      </c>
      <c r="B652" s="35" t="s">
        <v>1077</v>
      </c>
      <c r="C652" s="35"/>
      <c r="D652" s="35" t="s">
        <v>1078</v>
      </c>
      <c r="E652" s="4">
        <v>58.93</v>
      </c>
      <c r="F652" s="4">
        <v>58.93</v>
      </c>
      <c r="G652" s="7">
        <v>436.5</v>
      </c>
      <c r="I652" s="7">
        <f t="shared" si="10"/>
        <v>436.5</v>
      </c>
    </row>
    <row r="653" spans="1:9" x14ac:dyDescent="0.2">
      <c r="A653" s="19" t="s">
        <v>15</v>
      </c>
      <c r="B653" s="35" t="s">
        <v>1079</v>
      </c>
      <c r="C653" s="49" t="s">
        <v>1076</v>
      </c>
      <c r="D653" s="35" t="s">
        <v>37</v>
      </c>
      <c r="E653" s="4">
        <v>199.26</v>
      </c>
      <c r="F653" s="4">
        <v>199.26</v>
      </c>
      <c r="G653" s="7">
        <v>1476</v>
      </c>
      <c r="I653" s="7">
        <f t="shared" si="10"/>
        <v>1476</v>
      </c>
    </row>
    <row r="654" spans="1:9" x14ac:dyDescent="0.2">
      <c r="A654" s="2" t="s">
        <v>15</v>
      </c>
      <c r="B654" s="14" t="s">
        <v>1080</v>
      </c>
      <c r="C654" s="14"/>
      <c r="D654" s="14" t="s">
        <v>151</v>
      </c>
      <c r="E654" s="4">
        <v>6.28</v>
      </c>
      <c r="F654" s="4">
        <v>6.28</v>
      </c>
      <c r="G654" s="7">
        <v>46.5</v>
      </c>
      <c r="I654" s="7">
        <f t="shared" si="10"/>
        <v>46.5</v>
      </c>
    </row>
    <row r="655" spans="1:9" x14ac:dyDescent="0.2">
      <c r="A655" s="47" t="s">
        <v>26</v>
      </c>
      <c r="B655" s="63" t="s">
        <v>1081</v>
      </c>
      <c r="C655" s="49"/>
      <c r="D655" s="49" t="s">
        <v>1082</v>
      </c>
      <c r="E655" s="4"/>
      <c r="F655" s="4"/>
      <c r="I655" s="7">
        <f t="shared" si="10"/>
        <v>0</v>
      </c>
    </row>
    <row r="656" spans="1:9" x14ac:dyDescent="0.2">
      <c r="A656" s="2" t="s">
        <v>15</v>
      </c>
      <c r="B656" s="14" t="s">
        <v>1083</v>
      </c>
      <c r="C656" s="14"/>
      <c r="D656" s="14" t="s">
        <v>151</v>
      </c>
      <c r="E656" s="4">
        <v>1.82</v>
      </c>
      <c r="F656" s="4">
        <v>1.82</v>
      </c>
      <c r="G656" s="7">
        <v>13.5</v>
      </c>
      <c r="I656" s="7">
        <f t="shared" si="10"/>
        <v>13.5</v>
      </c>
    </row>
    <row r="657" spans="1:9" x14ac:dyDescent="0.2">
      <c r="A657" s="2" t="s">
        <v>15</v>
      </c>
      <c r="B657" s="14" t="s">
        <v>1084</v>
      </c>
      <c r="C657" s="17"/>
      <c r="D657" s="14" t="s">
        <v>37</v>
      </c>
      <c r="E657" s="4"/>
      <c r="F657" s="4"/>
      <c r="I657" s="7">
        <f t="shared" si="10"/>
        <v>0</v>
      </c>
    </row>
    <row r="658" spans="1:9" x14ac:dyDescent="0.2">
      <c r="A658" s="2" t="s">
        <v>15</v>
      </c>
      <c r="B658" s="14" t="s">
        <v>1085</v>
      </c>
      <c r="C658" s="17" t="s">
        <v>1086</v>
      </c>
      <c r="D658" s="14" t="s">
        <v>163</v>
      </c>
      <c r="E658" s="4"/>
      <c r="F658" s="4"/>
      <c r="I658" s="7">
        <f t="shared" si="10"/>
        <v>0</v>
      </c>
    </row>
    <row r="659" spans="1:9" x14ac:dyDescent="0.2">
      <c r="A659" s="2" t="s">
        <v>15</v>
      </c>
      <c r="B659" s="14" t="s">
        <v>1087</v>
      </c>
      <c r="C659" s="17" t="s">
        <v>1088</v>
      </c>
      <c r="D659" s="14" t="s">
        <v>1089</v>
      </c>
      <c r="E659" s="4"/>
      <c r="F659" s="4"/>
      <c r="I659" s="7">
        <f t="shared" si="10"/>
        <v>0</v>
      </c>
    </row>
    <row r="660" spans="1:9" x14ac:dyDescent="0.2">
      <c r="A660" s="2" t="s">
        <v>15</v>
      </c>
      <c r="B660" s="14" t="s">
        <v>1090</v>
      </c>
      <c r="C660" s="14"/>
      <c r="D660" s="14" t="s">
        <v>1091</v>
      </c>
      <c r="E660" s="4">
        <v>26.17</v>
      </c>
      <c r="F660" s="4">
        <v>26.17</v>
      </c>
      <c r="G660" s="7">
        <v>193.88</v>
      </c>
      <c r="I660" s="7">
        <f t="shared" si="10"/>
        <v>193.88</v>
      </c>
    </row>
    <row r="661" spans="1:9" ht="12" customHeight="1" x14ac:dyDescent="0.2">
      <c r="A661" s="2" t="s">
        <v>15</v>
      </c>
      <c r="B661" s="14" t="s">
        <v>1092</v>
      </c>
      <c r="C661" s="14"/>
      <c r="D661" s="14" t="s">
        <v>816</v>
      </c>
      <c r="E661" s="4">
        <v>14.28</v>
      </c>
      <c r="F661" s="4">
        <v>14.28</v>
      </c>
      <c r="G661" s="7">
        <v>105.75</v>
      </c>
      <c r="I661" s="7">
        <f t="shared" si="10"/>
        <v>105.75</v>
      </c>
    </row>
    <row r="662" spans="1:9" ht="12" customHeight="1" x14ac:dyDescent="0.2">
      <c r="A662" s="2" t="s">
        <v>15</v>
      </c>
      <c r="B662" s="14" t="s">
        <v>1093</v>
      </c>
      <c r="C662" s="26" t="s">
        <v>1094</v>
      </c>
      <c r="D662" s="14" t="s">
        <v>141</v>
      </c>
      <c r="E662" s="4"/>
      <c r="F662" s="4"/>
      <c r="I662" s="7">
        <f t="shared" si="10"/>
        <v>0</v>
      </c>
    </row>
    <row r="663" spans="1:9" ht="12" customHeight="1" x14ac:dyDescent="0.2">
      <c r="A663" s="2" t="s">
        <v>15</v>
      </c>
      <c r="B663" s="14" t="s">
        <v>1095</v>
      </c>
      <c r="C663" s="14"/>
      <c r="D663" s="14" t="s">
        <v>1096</v>
      </c>
      <c r="E663" s="4">
        <v>8.14</v>
      </c>
      <c r="F663" s="4">
        <v>8.1</v>
      </c>
      <c r="G663" s="7">
        <v>60</v>
      </c>
      <c r="I663" s="7">
        <f t="shared" si="10"/>
        <v>60</v>
      </c>
    </row>
    <row r="664" spans="1:9" ht="12" customHeight="1" x14ac:dyDescent="0.2">
      <c r="A664" s="2" t="s">
        <v>15</v>
      </c>
      <c r="B664" s="14" t="s">
        <v>1097</v>
      </c>
      <c r="C664" s="17" t="s">
        <v>1098</v>
      </c>
      <c r="D664" s="14" t="s">
        <v>37</v>
      </c>
      <c r="E664" s="4">
        <v>20.25</v>
      </c>
      <c r="F664" s="4">
        <v>20.25</v>
      </c>
      <c r="G664" s="7">
        <v>150</v>
      </c>
      <c r="I664" s="7">
        <f t="shared" si="10"/>
        <v>150</v>
      </c>
    </row>
    <row r="665" spans="1:9" ht="12" customHeight="1" x14ac:dyDescent="0.2">
      <c r="A665" s="2" t="s">
        <v>15</v>
      </c>
      <c r="B665" s="14" t="s">
        <v>1099</v>
      </c>
      <c r="C665" s="17" t="s">
        <v>1100</v>
      </c>
      <c r="D665" s="14" t="s">
        <v>101</v>
      </c>
      <c r="E665" s="4">
        <v>0</v>
      </c>
      <c r="F665" s="4">
        <v>0</v>
      </c>
      <c r="G665" s="7">
        <v>0</v>
      </c>
      <c r="I665" s="7">
        <f t="shared" si="10"/>
        <v>0</v>
      </c>
    </row>
    <row r="666" spans="1:9" ht="12" customHeight="1" x14ac:dyDescent="0.2">
      <c r="A666" s="31" t="s">
        <v>15</v>
      </c>
      <c r="B666" s="32" t="s">
        <v>1101</v>
      </c>
      <c r="C666" s="17" t="s">
        <v>1102</v>
      </c>
      <c r="D666" s="14" t="s">
        <v>384</v>
      </c>
      <c r="E666" s="4">
        <v>0</v>
      </c>
      <c r="F666" s="4">
        <v>0</v>
      </c>
      <c r="G666" s="7">
        <v>0</v>
      </c>
      <c r="I666" s="7">
        <f t="shared" si="10"/>
        <v>0</v>
      </c>
    </row>
    <row r="667" spans="1:9" ht="12" customHeight="1" x14ac:dyDescent="0.2">
      <c r="A667" s="31" t="s">
        <v>15</v>
      </c>
      <c r="B667" s="32" t="s">
        <v>1103</v>
      </c>
      <c r="C667" s="17"/>
      <c r="D667" s="14" t="s">
        <v>384</v>
      </c>
      <c r="E667" s="4"/>
      <c r="F667" s="4"/>
      <c r="I667" s="7">
        <f t="shared" si="10"/>
        <v>0</v>
      </c>
    </row>
    <row r="668" spans="1:9" ht="12" customHeight="1" x14ac:dyDescent="0.2">
      <c r="A668" s="19" t="s">
        <v>15</v>
      </c>
      <c r="B668" s="35" t="s">
        <v>1104</v>
      </c>
      <c r="C668" s="52" t="s">
        <v>1105</v>
      </c>
      <c r="D668" s="35" t="s">
        <v>384</v>
      </c>
      <c r="E668" s="4">
        <v>0.3</v>
      </c>
      <c r="F668" s="4">
        <v>0.3</v>
      </c>
      <c r="G668" s="7">
        <v>2.25</v>
      </c>
      <c r="I668" s="7">
        <f t="shared" si="10"/>
        <v>2.25</v>
      </c>
    </row>
    <row r="669" spans="1:9" ht="12" customHeight="1" x14ac:dyDescent="0.2">
      <c r="A669" s="2" t="s">
        <v>15</v>
      </c>
      <c r="B669" s="14" t="s">
        <v>1106</v>
      </c>
      <c r="C669" s="26" t="s">
        <v>1107</v>
      </c>
      <c r="D669" s="14" t="s">
        <v>366</v>
      </c>
      <c r="E669" s="4">
        <v>3.09</v>
      </c>
      <c r="F669" s="4">
        <v>3.09</v>
      </c>
      <c r="G669" s="7">
        <v>21.75</v>
      </c>
      <c r="H669" s="7">
        <v>0.75</v>
      </c>
      <c r="I669" s="7">
        <f t="shared" si="10"/>
        <v>22.5</v>
      </c>
    </row>
    <row r="670" spans="1:9" ht="12" customHeight="1" x14ac:dyDescent="0.2">
      <c r="A670" s="2" t="s">
        <v>15</v>
      </c>
      <c r="B670" s="14" t="s">
        <v>1108</v>
      </c>
      <c r="C670" s="14"/>
      <c r="D670" s="14" t="s">
        <v>216</v>
      </c>
      <c r="E670" s="4">
        <v>146.15</v>
      </c>
      <c r="F670" s="4">
        <v>146.16</v>
      </c>
      <c r="G670" s="7">
        <v>1082.6300000000001</v>
      </c>
      <c r="I670" s="7">
        <f t="shared" si="10"/>
        <v>1082.6300000000001</v>
      </c>
    </row>
    <row r="671" spans="1:9" ht="12" customHeight="1" x14ac:dyDescent="0.2">
      <c r="A671" s="2" t="s">
        <v>15</v>
      </c>
      <c r="B671" s="14" t="s">
        <v>1109</v>
      </c>
      <c r="C671" s="14"/>
      <c r="D671" s="14" t="s">
        <v>91</v>
      </c>
      <c r="E671" s="4">
        <v>20.86</v>
      </c>
      <c r="F671" s="4">
        <v>20.86</v>
      </c>
      <c r="G671" s="7">
        <v>154.5</v>
      </c>
      <c r="I671" s="7">
        <f t="shared" si="10"/>
        <v>154.5</v>
      </c>
    </row>
    <row r="672" spans="1:9" ht="12" customHeight="1" x14ac:dyDescent="0.2">
      <c r="A672" s="2" t="s">
        <v>15</v>
      </c>
      <c r="B672" s="14" t="s">
        <v>1110</v>
      </c>
      <c r="C672" s="14"/>
      <c r="D672" s="14" t="s">
        <v>91</v>
      </c>
      <c r="E672" s="4"/>
      <c r="F672" s="4"/>
      <c r="I672" s="7">
        <f t="shared" si="10"/>
        <v>0</v>
      </c>
    </row>
    <row r="673" spans="1:9" ht="12" customHeight="1" x14ac:dyDescent="0.2">
      <c r="A673" s="22" t="s">
        <v>15</v>
      </c>
      <c r="B673" s="23" t="s">
        <v>1111</v>
      </c>
      <c r="C673" s="14"/>
      <c r="D673" s="14" t="s">
        <v>473</v>
      </c>
      <c r="E673" s="4"/>
      <c r="F673" s="4"/>
      <c r="I673" s="7">
        <f t="shared" si="10"/>
        <v>0</v>
      </c>
    </row>
    <row r="674" spans="1:9" x14ac:dyDescent="0.2">
      <c r="A674" s="2" t="s">
        <v>15</v>
      </c>
      <c r="B674" s="14" t="s">
        <v>1112</v>
      </c>
      <c r="C674" s="17"/>
      <c r="D674" s="17" t="s">
        <v>473</v>
      </c>
      <c r="E674" s="4">
        <v>0</v>
      </c>
      <c r="F674" s="4">
        <v>0</v>
      </c>
      <c r="G674" s="7">
        <v>0</v>
      </c>
      <c r="I674" s="7">
        <f t="shared" si="10"/>
        <v>0</v>
      </c>
    </row>
    <row r="675" spans="1:9" x14ac:dyDescent="0.2">
      <c r="A675" s="2" t="s">
        <v>15</v>
      </c>
      <c r="B675" s="14" t="s">
        <v>1113</v>
      </c>
      <c r="C675" s="14"/>
      <c r="D675" s="14" t="s">
        <v>1114</v>
      </c>
      <c r="E675" s="4">
        <v>0</v>
      </c>
      <c r="F675" s="4">
        <v>0</v>
      </c>
      <c r="G675" s="7">
        <v>0</v>
      </c>
      <c r="I675" s="7">
        <f t="shared" si="10"/>
        <v>0</v>
      </c>
    </row>
    <row r="676" spans="1:9" x14ac:dyDescent="0.2">
      <c r="A676" s="31" t="s">
        <v>15</v>
      </c>
      <c r="B676" s="32" t="s">
        <v>1115</v>
      </c>
      <c r="C676" s="14"/>
      <c r="D676" s="14" t="s">
        <v>163</v>
      </c>
      <c r="E676" s="4">
        <v>0.3</v>
      </c>
      <c r="F676" s="4">
        <v>0.3</v>
      </c>
      <c r="G676" s="7">
        <v>2.25</v>
      </c>
      <c r="I676" s="7">
        <f t="shared" si="10"/>
        <v>2.25</v>
      </c>
    </row>
    <row r="677" spans="1:9" x14ac:dyDescent="0.2">
      <c r="A677" s="2" t="s">
        <v>15</v>
      </c>
      <c r="B677" s="14" t="s">
        <v>1116</v>
      </c>
      <c r="C677" s="14"/>
      <c r="D677" s="14" t="s">
        <v>949</v>
      </c>
      <c r="E677" s="4">
        <v>5.0599999999999996</v>
      </c>
      <c r="F677" s="4">
        <v>5.0599999999999996</v>
      </c>
      <c r="G677" s="7">
        <v>37.5</v>
      </c>
      <c r="I677" s="7">
        <f t="shared" si="10"/>
        <v>37.5</v>
      </c>
    </row>
    <row r="678" spans="1:9" x14ac:dyDescent="0.2">
      <c r="A678" s="2" t="s">
        <v>15</v>
      </c>
      <c r="B678" s="14" t="s">
        <v>1117</v>
      </c>
      <c r="C678" s="14"/>
      <c r="D678" s="14" t="s">
        <v>39</v>
      </c>
      <c r="E678" s="4">
        <v>1.42</v>
      </c>
      <c r="F678" s="4">
        <v>1.42</v>
      </c>
      <c r="G678" s="7">
        <v>10.5</v>
      </c>
      <c r="I678" s="7">
        <f t="shared" si="10"/>
        <v>10.5</v>
      </c>
    </row>
    <row r="679" spans="1:9" x14ac:dyDescent="0.2">
      <c r="A679" s="2" t="s">
        <v>15</v>
      </c>
      <c r="B679" s="14" t="s">
        <v>1118</v>
      </c>
      <c r="C679" s="15"/>
      <c r="D679" s="14" t="s">
        <v>384</v>
      </c>
      <c r="E679" s="4">
        <v>30.77</v>
      </c>
      <c r="F679" s="4">
        <v>30.77</v>
      </c>
      <c r="G679" s="7">
        <v>223.5</v>
      </c>
      <c r="H679" s="7">
        <v>3</v>
      </c>
      <c r="I679" s="7">
        <f t="shared" si="10"/>
        <v>226.5</v>
      </c>
    </row>
    <row r="680" spans="1:9" x14ac:dyDescent="0.2">
      <c r="A680" s="2" t="s">
        <v>15</v>
      </c>
      <c r="B680" s="14" t="s">
        <v>1119</v>
      </c>
      <c r="C680" s="14"/>
      <c r="D680" s="14" t="s">
        <v>775</v>
      </c>
      <c r="E680" s="4">
        <v>0</v>
      </c>
      <c r="F680" s="4">
        <v>0</v>
      </c>
      <c r="G680" s="7">
        <v>0</v>
      </c>
      <c r="I680" s="7">
        <f t="shared" si="10"/>
        <v>0</v>
      </c>
    </row>
    <row r="681" spans="1:9" x14ac:dyDescent="0.2">
      <c r="A681" s="2" t="s">
        <v>15</v>
      </c>
      <c r="B681" s="14" t="s">
        <v>1120</v>
      </c>
      <c r="C681" s="14"/>
      <c r="D681" s="14" t="s">
        <v>384</v>
      </c>
      <c r="E681" s="4">
        <v>0.2</v>
      </c>
      <c r="F681" s="4">
        <v>0.2</v>
      </c>
      <c r="G681" s="7">
        <v>1.5</v>
      </c>
      <c r="I681" s="7">
        <f t="shared" si="10"/>
        <v>1.5</v>
      </c>
    </row>
    <row r="682" spans="1:9" x14ac:dyDescent="0.2">
      <c r="A682" s="45" t="s">
        <v>26</v>
      </c>
      <c r="B682" s="26" t="s">
        <v>1121</v>
      </c>
      <c r="C682" s="26"/>
      <c r="D682" s="26" t="s">
        <v>1122</v>
      </c>
      <c r="E682" s="4">
        <v>4449.96</v>
      </c>
      <c r="F682" s="4">
        <v>4450.0200000000004</v>
      </c>
      <c r="G682" s="7">
        <v>32822.258000000002</v>
      </c>
      <c r="H682" s="7">
        <v>151.47</v>
      </c>
      <c r="I682" s="7">
        <f t="shared" si="10"/>
        <v>32973.728000000003</v>
      </c>
    </row>
    <row r="683" spans="1:9" x14ac:dyDescent="0.2">
      <c r="A683" s="2" t="s">
        <v>15</v>
      </c>
      <c r="B683" s="14" t="s">
        <v>1123</v>
      </c>
      <c r="C683" s="26" t="s">
        <v>1124</v>
      </c>
      <c r="D683" s="14" t="s">
        <v>23</v>
      </c>
      <c r="E683" s="4"/>
      <c r="F683" s="4"/>
      <c r="I683" s="7">
        <f t="shared" si="10"/>
        <v>0</v>
      </c>
    </row>
    <row r="684" spans="1:9" x14ac:dyDescent="0.2">
      <c r="A684" s="45" t="s">
        <v>26</v>
      </c>
      <c r="B684" s="26" t="s">
        <v>1125</v>
      </c>
      <c r="C684" s="26"/>
      <c r="D684" s="26" t="s">
        <v>247</v>
      </c>
      <c r="E684" s="4">
        <v>247.02</v>
      </c>
      <c r="F684" s="4">
        <v>247.02</v>
      </c>
      <c r="G684" s="7">
        <v>1829.7678000000001</v>
      </c>
      <c r="I684" s="7">
        <f t="shared" si="10"/>
        <v>1829.7678000000001</v>
      </c>
    </row>
    <row r="685" spans="1:9" x14ac:dyDescent="0.2">
      <c r="A685" s="2" t="s">
        <v>15</v>
      </c>
      <c r="B685" s="14" t="s">
        <v>1126</v>
      </c>
      <c r="C685" s="17"/>
      <c r="D685" s="14" t="s">
        <v>1127</v>
      </c>
      <c r="E685" s="4">
        <v>0</v>
      </c>
      <c r="F685" s="4">
        <v>0</v>
      </c>
      <c r="G685" s="7">
        <v>0</v>
      </c>
      <c r="I685" s="7">
        <f t="shared" si="10"/>
        <v>0</v>
      </c>
    </row>
    <row r="686" spans="1:9" x14ac:dyDescent="0.2">
      <c r="A686" s="2" t="s">
        <v>15</v>
      </c>
      <c r="B686" s="14" t="s">
        <v>1128</v>
      </c>
      <c r="C686" s="15"/>
      <c r="D686" s="14" t="s">
        <v>163</v>
      </c>
      <c r="E686" s="4">
        <v>0.81</v>
      </c>
      <c r="F686" s="4">
        <v>0.81</v>
      </c>
      <c r="G686" s="7">
        <v>6</v>
      </c>
      <c r="I686" s="7">
        <f t="shared" si="10"/>
        <v>6</v>
      </c>
    </row>
    <row r="687" spans="1:9" x14ac:dyDescent="0.2">
      <c r="A687" s="2" t="s">
        <v>15</v>
      </c>
      <c r="B687" s="14" t="s">
        <v>1129</v>
      </c>
      <c r="C687" s="15"/>
      <c r="D687" s="14" t="s">
        <v>23</v>
      </c>
      <c r="E687" s="4">
        <v>11.24</v>
      </c>
      <c r="F687" s="4">
        <v>11.24</v>
      </c>
      <c r="G687" s="7">
        <v>83.25</v>
      </c>
      <c r="I687" s="7">
        <f t="shared" si="10"/>
        <v>83.25</v>
      </c>
    </row>
    <row r="688" spans="1:9" x14ac:dyDescent="0.2">
      <c r="A688" s="45" t="s">
        <v>26</v>
      </c>
      <c r="B688" s="26" t="s">
        <v>1130</v>
      </c>
      <c r="C688" s="65"/>
      <c r="D688" s="26" t="s">
        <v>1131</v>
      </c>
      <c r="E688" s="4">
        <v>2477</v>
      </c>
      <c r="F688" s="4">
        <v>2278.96</v>
      </c>
      <c r="G688" s="7">
        <v>16683.883000000002</v>
      </c>
      <c r="H688" s="7">
        <v>133.19999999999999</v>
      </c>
      <c r="I688" s="7">
        <f t="shared" si="10"/>
        <v>16817.083000000002</v>
      </c>
    </row>
    <row r="689" spans="1:9" x14ac:dyDescent="0.2">
      <c r="A689" s="2" t="s">
        <v>15</v>
      </c>
      <c r="B689" s="14" t="s">
        <v>1132</v>
      </c>
      <c r="C689" s="15"/>
      <c r="D689" s="20" t="s">
        <v>227</v>
      </c>
      <c r="E689" s="4">
        <v>0</v>
      </c>
      <c r="F689" s="4">
        <v>0</v>
      </c>
      <c r="G689" s="7">
        <v>0</v>
      </c>
      <c r="I689" s="7">
        <f t="shared" si="10"/>
        <v>0</v>
      </c>
    </row>
    <row r="690" spans="1:9" x14ac:dyDescent="0.2">
      <c r="A690" s="2" t="s">
        <v>15</v>
      </c>
      <c r="B690" s="14" t="s">
        <v>1133</v>
      </c>
      <c r="C690" s="15"/>
      <c r="D690" s="20" t="s">
        <v>397</v>
      </c>
      <c r="E690" s="4">
        <v>0</v>
      </c>
      <c r="F690" s="4">
        <v>0</v>
      </c>
      <c r="G690" s="7">
        <v>0</v>
      </c>
      <c r="I690" s="7">
        <f t="shared" si="10"/>
        <v>0</v>
      </c>
    </row>
    <row r="691" spans="1:9" x14ac:dyDescent="0.2">
      <c r="A691" s="2" t="s">
        <v>15</v>
      </c>
      <c r="B691" s="32" t="s">
        <v>1134</v>
      </c>
      <c r="C691" s="14"/>
      <c r="D691" s="20" t="s">
        <v>366</v>
      </c>
      <c r="E691" s="4">
        <v>42.48</v>
      </c>
      <c r="F691" s="4">
        <v>42.48</v>
      </c>
      <c r="G691" s="7">
        <v>309.06</v>
      </c>
      <c r="H691" s="7">
        <v>3.78</v>
      </c>
      <c r="I691" s="7">
        <f t="shared" si="10"/>
        <v>312.83999999999997</v>
      </c>
    </row>
    <row r="692" spans="1:9" x14ac:dyDescent="0.2">
      <c r="A692" s="2" t="s">
        <v>15</v>
      </c>
      <c r="B692" s="14" t="s">
        <v>1135</v>
      </c>
      <c r="C692" s="17" t="s">
        <v>1136</v>
      </c>
      <c r="D692" s="20" t="s">
        <v>37</v>
      </c>
      <c r="E692" s="4">
        <v>3.75</v>
      </c>
      <c r="F692" s="4">
        <v>3.75</v>
      </c>
      <c r="G692" s="7">
        <v>27.75</v>
      </c>
      <c r="I692" s="7">
        <f t="shared" si="10"/>
        <v>27.75</v>
      </c>
    </row>
    <row r="693" spans="1:9" x14ac:dyDescent="0.2">
      <c r="A693" s="45" t="s">
        <v>26</v>
      </c>
      <c r="B693" s="26" t="s">
        <v>1137</v>
      </c>
      <c r="C693" s="26"/>
      <c r="D693" s="37" t="s">
        <v>1138</v>
      </c>
      <c r="E693" s="4">
        <v>0</v>
      </c>
      <c r="F693" s="4">
        <v>0</v>
      </c>
      <c r="G693" s="7">
        <v>0</v>
      </c>
      <c r="I693" s="7">
        <f t="shared" si="10"/>
        <v>0</v>
      </c>
    </row>
    <row r="694" spans="1:9" x14ac:dyDescent="0.2">
      <c r="A694" s="2" t="s">
        <v>15</v>
      </c>
      <c r="B694" s="14" t="s">
        <v>1139</v>
      </c>
      <c r="C694" s="17"/>
      <c r="D694" s="20" t="s">
        <v>47</v>
      </c>
      <c r="E694" s="4">
        <v>0</v>
      </c>
      <c r="F694" s="4">
        <v>0</v>
      </c>
      <c r="G694" s="7">
        <v>0</v>
      </c>
      <c r="I694" s="7">
        <f t="shared" si="10"/>
        <v>0</v>
      </c>
    </row>
    <row r="695" spans="1:9" x14ac:dyDescent="0.2">
      <c r="A695" s="2" t="s">
        <v>15</v>
      </c>
      <c r="B695" s="14" t="s">
        <v>1140</v>
      </c>
      <c r="C695" s="14"/>
      <c r="D695" s="20" t="s">
        <v>384</v>
      </c>
      <c r="E695" s="4">
        <v>464.68</v>
      </c>
      <c r="F695" s="4">
        <v>464.68</v>
      </c>
      <c r="G695" s="7">
        <v>3438.75</v>
      </c>
      <c r="H695" s="7">
        <v>2.25</v>
      </c>
      <c r="I695" s="7">
        <f t="shared" si="10"/>
        <v>3441</v>
      </c>
    </row>
    <row r="696" spans="1:9" x14ac:dyDescent="0.2">
      <c r="A696" s="2" t="s">
        <v>15</v>
      </c>
      <c r="B696" s="14" t="s">
        <v>1141</v>
      </c>
      <c r="C696" s="17" t="s">
        <v>1142</v>
      </c>
      <c r="D696" s="20" t="s">
        <v>91</v>
      </c>
      <c r="E696" s="4">
        <v>0.81</v>
      </c>
      <c r="F696" s="4">
        <v>0.81</v>
      </c>
      <c r="G696" s="7">
        <v>6</v>
      </c>
      <c r="I696" s="7">
        <f t="shared" si="10"/>
        <v>6</v>
      </c>
    </row>
    <row r="697" spans="1:9" x14ac:dyDescent="0.2">
      <c r="A697" s="2" t="s">
        <v>15</v>
      </c>
      <c r="B697" s="14" t="s">
        <v>1143</v>
      </c>
      <c r="C697" s="17"/>
      <c r="D697" s="20" t="s">
        <v>52</v>
      </c>
      <c r="E697" s="4">
        <v>0</v>
      </c>
      <c r="F697" s="4">
        <v>0</v>
      </c>
      <c r="G697" s="7">
        <v>0</v>
      </c>
      <c r="I697" s="7">
        <f t="shared" si="10"/>
        <v>0</v>
      </c>
    </row>
    <row r="698" spans="1:9" x14ac:dyDescent="0.2">
      <c r="A698" s="1" t="s">
        <v>18</v>
      </c>
      <c r="B698" t="s">
        <v>1144</v>
      </c>
      <c r="D698" t="s">
        <v>506</v>
      </c>
      <c r="E698" s="4">
        <f>492.21-2.43</f>
        <v>489.78</v>
      </c>
      <c r="F698" s="4">
        <v>489.78</v>
      </c>
      <c r="G698" s="7">
        <f>3546-18</f>
        <v>3528</v>
      </c>
      <c r="H698" s="7">
        <v>67.5</v>
      </c>
      <c r="I698" s="7">
        <f t="shared" si="10"/>
        <v>3595.5</v>
      </c>
    </row>
    <row r="699" spans="1:9" x14ac:dyDescent="0.2">
      <c r="A699" s="2" t="s">
        <v>15</v>
      </c>
      <c r="B699" s="14" t="s">
        <v>1145</v>
      </c>
      <c r="C699" s="15"/>
      <c r="D699" s="20" t="s">
        <v>506</v>
      </c>
      <c r="E699" s="4">
        <v>2.4300000000000002</v>
      </c>
      <c r="F699" s="4">
        <v>2.4300000000000002</v>
      </c>
      <c r="G699" s="7">
        <v>18</v>
      </c>
      <c r="I699" s="7">
        <f t="shared" si="10"/>
        <v>18</v>
      </c>
    </row>
    <row r="700" spans="1:9" x14ac:dyDescent="0.2">
      <c r="A700" s="19" t="s">
        <v>15</v>
      </c>
      <c r="B700" s="35" t="s">
        <v>1146</v>
      </c>
      <c r="C700" s="66" t="s">
        <v>1147</v>
      </c>
      <c r="D700" s="20" t="s">
        <v>470</v>
      </c>
      <c r="E700" s="56">
        <v>0</v>
      </c>
      <c r="F700" s="56">
        <v>0</v>
      </c>
      <c r="G700" s="7">
        <v>0</v>
      </c>
      <c r="I700" s="7">
        <f t="shared" si="10"/>
        <v>0</v>
      </c>
    </row>
    <row r="701" spans="1:9" x14ac:dyDescent="0.2">
      <c r="A701" s="2" t="s">
        <v>15</v>
      </c>
      <c r="B701" s="14" t="s">
        <v>1148</v>
      </c>
      <c r="C701" s="18"/>
      <c r="D701" s="20" t="s">
        <v>653</v>
      </c>
      <c r="E701" s="4">
        <v>0</v>
      </c>
      <c r="F701" s="4">
        <v>0</v>
      </c>
      <c r="G701" s="7">
        <v>0</v>
      </c>
      <c r="I701" s="7">
        <f t="shared" si="10"/>
        <v>0</v>
      </c>
    </row>
    <row r="702" spans="1:9" x14ac:dyDescent="0.2">
      <c r="A702" s="16" t="s">
        <v>18</v>
      </c>
      <c r="B702" s="17" t="s">
        <v>1149</v>
      </c>
      <c r="C702" s="18" t="s">
        <v>1150</v>
      </c>
      <c r="D702" s="21" t="s">
        <v>1151</v>
      </c>
      <c r="E702" s="4">
        <v>222.94</v>
      </c>
      <c r="F702" s="4">
        <v>245.66</v>
      </c>
      <c r="G702" s="7">
        <v>1819.74</v>
      </c>
      <c r="I702" s="7">
        <f t="shared" si="10"/>
        <v>1819.74</v>
      </c>
    </row>
    <row r="703" spans="1:9" x14ac:dyDescent="0.2">
      <c r="A703" s="16" t="s">
        <v>18</v>
      </c>
      <c r="B703" s="17" t="s">
        <v>1152</v>
      </c>
      <c r="C703" s="18" t="s">
        <v>1153</v>
      </c>
      <c r="D703" s="21" t="s">
        <v>1009</v>
      </c>
      <c r="E703" s="4">
        <v>80.8</v>
      </c>
      <c r="F703" s="4">
        <v>80.8</v>
      </c>
      <c r="G703" s="7">
        <v>598.5</v>
      </c>
      <c r="I703" s="7">
        <f t="shared" si="10"/>
        <v>598.5</v>
      </c>
    </row>
    <row r="704" spans="1:9" x14ac:dyDescent="0.2">
      <c r="A704" s="2" t="s">
        <v>15</v>
      </c>
      <c r="B704" s="14" t="s">
        <v>1154</v>
      </c>
      <c r="C704" s="17" t="s">
        <v>1153</v>
      </c>
      <c r="D704" s="20" t="s">
        <v>1009</v>
      </c>
      <c r="E704" s="4">
        <v>0</v>
      </c>
      <c r="F704" s="4">
        <v>0</v>
      </c>
      <c r="G704" s="7">
        <v>0</v>
      </c>
      <c r="I704" s="7">
        <f t="shared" si="10"/>
        <v>0</v>
      </c>
    </row>
    <row r="705" spans="1:9" x14ac:dyDescent="0.2">
      <c r="A705" s="2" t="s">
        <v>15</v>
      </c>
      <c r="B705" s="14" t="s">
        <v>1155</v>
      </c>
      <c r="C705" s="15"/>
      <c r="D705" s="20" t="s">
        <v>37</v>
      </c>
      <c r="E705" s="4">
        <v>7.7</v>
      </c>
      <c r="F705" s="4">
        <v>7.7</v>
      </c>
      <c r="G705" s="7">
        <v>57</v>
      </c>
      <c r="I705" s="7">
        <f t="shared" si="10"/>
        <v>57</v>
      </c>
    </row>
    <row r="706" spans="1:9" x14ac:dyDescent="0.2">
      <c r="A706" s="2" t="s">
        <v>15</v>
      </c>
      <c r="B706" s="14" t="s">
        <v>1156</v>
      </c>
      <c r="C706" s="15"/>
      <c r="D706" s="20" t="s">
        <v>384</v>
      </c>
      <c r="E706" s="4"/>
      <c r="F706" s="4"/>
      <c r="I706" s="7">
        <f t="shared" si="10"/>
        <v>0</v>
      </c>
    </row>
    <row r="707" spans="1:9" x14ac:dyDescent="0.2">
      <c r="A707" s="2" t="s">
        <v>15</v>
      </c>
      <c r="B707" s="14" t="s">
        <v>1157</v>
      </c>
      <c r="C707" s="15"/>
      <c r="D707" s="20" t="s">
        <v>94</v>
      </c>
      <c r="E707" s="4">
        <v>0.1</v>
      </c>
      <c r="F707" s="4">
        <v>0.3</v>
      </c>
      <c r="G707" s="7">
        <v>2.25</v>
      </c>
      <c r="I707" s="7">
        <f t="shared" si="10"/>
        <v>2.25</v>
      </c>
    </row>
    <row r="708" spans="1:9" x14ac:dyDescent="0.2">
      <c r="A708" s="2" t="s">
        <v>15</v>
      </c>
      <c r="B708" s="14" t="s">
        <v>1158</v>
      </c>
      <c r="C708" s="18"/>
      <c r="D708" s="20" t="s">
        <v>343</v>
      </c>
      <c r="E708" s="4">
        <v>0</v>
      </c>
      <c r="F708" s="4">
        <v>0</v>
      </c>
      <c r="G708" s="7">
        <v>0</v>
      </c>
      <c r="I708" s="7">
        <f t="shared" si="10"/>
        <v>0</v>
      </c>
    </row>
    <row r="709" spans="1:9" x14ac:dyDescent="0.2">
      <c r="A709" s="2" t="s">
        <v>15</v>
      </c>
      <c r="B709" s="14" t="s">
        <v>1159</v>
      </c>
      <c r="C709" s="15"/>
      <c r="D709" s="20" t="s">
        <v>163</v>
      </c>
      <c r="E709" s="4"/>
      <c r="F709" s="4"/>
      <c r="I709" s="7">
        <f t="shared" ref="I709:I772" si="11">SUM(G709:H709)</f>
        <v>0</v>
      </c>
    </row>
    <row r="710" spans="1:9" x14ac:dyDescent="0.2">
      <c r="A710" s="31" t="s">
        <v>15</v>
      </c>
      <c r="B710" s="32" t="s">
        <v>1160</v>
      </c>
      <c r="C710" s="16" t="s">
        <v>1161</v>
      </c>
      <c r="D710" s="20" t="s">
        <v>23</v>
      </c>
      <c r="E710" s="4">
        <v>0.2</v>
      </c>
      <c r="F710" s="4">
        <v>0.2</v>
      </c>
      <c r="G710" s="7">
        <v>1.5</v>
      </c>
      <c r="I710" s="7">
        <f t="shared" si="11"/>
        <v>1.5</v>
      </c>
    </row>
    <row r="711" spans="1:9" x14ac:dyDescent="0.2">
      <c r="A711" s="31" t="s">
        <v>15</v>
      </c>
      <c r="B711" s="32" t="s">
        <v>1162</v>
      </c>
      <c r="C711" s="16"/>
      <c r="D711" s="20" t="s">
        <v>384</v>
      </c>
      <c r="E711" s="4">
        <v>17.059999999999999</v>
      </c>
      <c r="F711" s="4">
        <v>17.059999999999999</v>
      </c>
      <c r="G711" s="7">
        <v>126.38</v>
      </c>
      <c r="I711" s="7">
        <f t="shared" si="11"/>
        <v>126.38</v>
      </c>
    </row>
    <row r="712" spans="1:9" x14ac:dyDescent="0.2">
      <c r="A712" s="2" t="s">
        <v>15</v>
      </c>
      <c r="B712" s="14" t="s">
        <v>1163</v>
      </c>
      <c r="C712" s="17" t="s">
        <v>1164</v>
      </c>
      <c r="D712" s="20" t="s">
        <v>163</v>
      </c>
      <c r="E712" s="4">
        <v>0</v>
      </c>
      <c r="F712" s="4">
        <v>0</v>
      </c>
      <c r="G712" s="7">
        <v>0</v>
      </c>
      <c r="I712" s="7">
        <f t="shared" si="11"/>
        <v>0</v>
      </c>
    </row>
    <row r="713" spans="1:9" x14ac:dyDescent="0.2">
      <c r="A713" s="16" t="s">
        <v>18</v>
      </c>
      <c r="B713" s="17" t="s">
        <v>1165</v>
      </c>
      <c r="C713" s="18" t="s">
        <v>1166</v>
      </c>
      <c r="D713" s="21" t="s">
        <v>1167</v>
      </c>
      <c r="E713" s="4">
        <v>6.07</v>
      </c>
      <c r="F713" s="4">
        <v>6.08</v>
      </c>
      <c r="G713" s="7">
        <v>45</v>
      </c>
      <c r="I713" s="7">
        <f t="shared" si="11"/>
        <v>45</v>
      </c>
    </row>
    <row r="714" spans="1:9" x14ac:dyDescent="0.2">
      <c r="A714" s="2" t="s">
        <v>15</v>
      </c>
      <c r="B714" s="14" t="s">
        <v>1168</v>
      </c>
      <c r="C714" s="15"/>
      <c r="D714" s="20" t="s">
        <v>1169</v>
      </c>
      <c r="E714" s="4">
        <v>2.23</v>
      </c>
      <c r="F714" s="4">
        <v>2.23</v>
      </c>
      <c r="G714" s="7">
        <v>16.5</v>
      </c>
      <c r="I714" s="7">
        <f t="shared" si="11"/>
        <v>16.5</v>
      </c>
    </row>
    <row r="715" spans="1:9" x14ac:dyDescent="0.2">
      <c r="A715" s="2" t="s">
        <v>15</v>
      </c>
      <c r="B715" s="14" t="s">
        <v>1170</v>
      </c>
      <c r="C715" s="15"/>
      <c r="D715" s="20" t="s">
        <v>813</v>
      </c>
      <c r="E715" s="4">
        <v>0</v>
      </c>
      <c r="F715" s="4">
        <v>0</v>
      </c>
      <c r="G715" s="7">
        <v>0</v>
      </c>
      <c r="I715" s="7">
        <f t="shared" si="11"/>
        <v>0</v>
      </c>
    </row>
    <row r="716" spans="1:9" x14ac:dyDescent="0.2">
      <c r="A716" s="45" t="s">
        <v>18</v>
      </c>
      <c r="B716" s="26" t="s">
        <v>1171</v>
      </c>
      <c r="C716" s="65"/>
      <c r="D716" s="37" t="s">
        <v>526</v>
      </c>
      <c r="E716" s="4"/>
      <c r="F716" s="4"/>
      <c r="I716" s="7">
        <f t="shared" si="11"/>
        <v>0</v>
      </c>
    </row>
    <row r="717" spans="1:9" x14ac:dyDescent="0.2">
      <c r="A717" s="2" t="s">
        <v>15</v>
      </c>
      <c r="B717" s="14" t="s">
        <v>1172</v>
      </c>
      <c r="C717" s="15"/>
      <c r="D717" s="20" t="s">
        <v>384</v>
      </c>
      <c r="E717" s="4">
        <v>0</v>
      </c>
      <c r="F717" s="4">
        <v>0</v>
      </c>
      <c r="G717" s="7">
        <v>0</v>
      </c>
      <c r="I717" s="7">
        <f t="shared" si="11"/>
        <v>0</v>
      </c>
    </row>
    <row r="718" spans="1:9" ht="13.5" customHeight="1" x14ac:dyDescent="0.2">
      <c r="A718" s="2" t="s">
        <v>15</v>
      </c>
      <c r="B718" s="14" t="s">
        <v>1173</v>
      </c>
      <c r="C718" s="18" t="s">
        <v>1174</v>
      </c>
      <c r="D718" s="20" t="s">
        <v>384</v>
      </c>
      <c r="E718" s="4">
        <v>0</v>
      </c>
      <c r="F718" s="4">
        <v>0</v>
      </c>
      <c r="G718" s="7">
        <v>0</v>
      </c>
      <c r="I718" s="7">
        <f t="shared" si="11"/>
        <v>0</v>
      </c>
    </row>
    <row r="719" spans="1:9" ht="13.5" customHeight="1" x14ac:dyDescent="0.2">
      <c r="A719" s="45" t="s">
        <v>26</v>
      </c>
      <c r="B719" s="26" t="s">
        <v>1175</v>
      </c>
      <c r="C719" s="65"/>
      <c r="D719" s="37" t="s">
        <v>1176</v>
      </c>
      <c r="E719" s="4">
        <v>247.15</v>
      </c>
      <c r="F719" s="4">
        <v>236.82</v>
      </c>
      <c r="G719" s="7">
        <v>1754.25</v>
      </c>
      <c r="I719" s="7">
        <f t="shared" si="11"/>
        <v>1754.25</v>
      </c>
    </row>
    <row r="720" spans="1:9" ht="13.5" customHeight="1" x14ac:dyDescent="0.2">
      <c r="A720" s="2" t="s">
        <v>15</v>
      </c>
      <c r="B720" s="14" t="s">
        <v>1177</v>
      </c>
      <c r="C720" s="15"/>
      <c r="D720" s="20" t="s">
        <v>1178</v>
      </c>
      <c r="E720" s="4">
        <v>3.49</v>
      </c>
      <c r="F720" s="4">
        <v>3.49</v>
      </c>
      <c r="G720" s="7">
        <v>25.88</v>
      </c>
      <c r="I720" s="7">
        <f t="shared" si="11"/>
        <v>25.88</v>
      </c>
    </row>
    <row r="721" spans="1:9" ht="13.5" customHeight="1" x14ac:dyDescent="0.2">
      <c r="A721" s="2" t="s">
        <v>15</v>
      </c>
      <c r="B721" s="14" t="s">
        <v>1179</v>
      </c>
      <c r="C721" s="17" t="s">
        <v>1180</v>
      </c>
      <c r="D721" s="20" t="s">
        <v>1181</v>
      </c>
      <c r="E721" s="4">
        <v>0</v>
      </c>
      <c r="F721" s="4">
        <v>0</v>
      </c>
      <c r="G721" s="7">
        <v>0</v>
      </c>
      <c r="I721" s="7">
        <f t="shared" si="11"/>
        <v>0</v>
      </c>
    </row>
    <row r="722" spans="1:9" x14ac:dyDescent="0.2">
      <c r="A722" s="2" t="s">
        <v>15</v>
      </c>
      <c r="B722" s="14" t="s">
        <v>1182</v>
      </c>
      <c r="C722" s="17" t="s">
        <v>1183</v>
      </c>
      <c r="D722" s="20" t="s">
        <v>88</v>
      </c>
      <c r="E722" s="4">
        <v>0</v>
      </c>
      <c r="F722" s="4">
        <v>0</v>
      </c>
      <c r="G722" s="7">
        <v>0</v>
      </c>
      <c r="I722" s="7">
        <f t="shared" si="11"/>
        <v>0</v>
      </c>
    </row>
    <row r="723" spans="1:9" x14ac:dyDescent="0.2">
      <c r="A723" s="2" t="s">
        <v>15</v>
      </c>
      <c r="B723" s="14" t="s">
        <v>1184</v>
      </c>
      <c r="C723" s="17"/>
      <c r="D723" s="20" t="s">
        <v>494</v>
      </c>
      <c r="E723" s="4"/>
      <c r="F723" s="4"/>
      <c r="I723" s="7">
        <f t="shared" si="11"/>
        <v>0</v>
      </c>
    </row>
    <row r="724" spans="1:9" x14ac:dyDescent="0.2">
      <c r="A724" s="2" t="s">
        <v>15</v>
      </c>
      <c r="B724" s="14" t="s">
        <v>1185</v>
      </c>
      <c r="C724" s="17"/>
      <c r="D724" s="20" t="s">
        <v>1186</v>
      </c>
      <c r="E724" s="4">
        <v>0</v>
      </c>
      <c r="F724" s="4">
        <v>0</v>
      </c>
      <c r="G724" s="7">
        <v>0</v>
      </c>
      <c r="I724" s="7">
        <f t="shared" si="11"/>
        <v>0</v>
      </c>
    </row>
    <row r="725" spans="1:9" x14ac:dyDescent="0.2">
      <c r="A725" s="2" t="s">
        <v>15</v>
      </c>
      <c r="B725" s="14" t="s">
        <v>1187</v>
      </c>
      <c r="C725" s="15"/>
      <c r="D725" s="20" t="s">
        <v>653</v>
      </c>
      <c r="E725" s="4">
        <v>60.55</v>
      </c>
      <c r="F725" s="4">
        <v>60.55</v>
      </c>
      <c r="G725" s="7">
        <v>448.5</v>
      </c>
      <c r="I725" s="7">
        <f t="shared" si="11"/>
        <v>448.5</v>
      </c>
    </row>
    <row r="726" spans="1:9" x14ac:dyDescent="0.2">
      <c r="A726" s="2" t="s">
        <v>15</v>
      </c>
      <c r="B726" s="14" t="s">
        <v>1188</v>
      </c>
      <c r="C726" s="15"/>
      <c r="D726" s="20" t="s">
        <v>37</v>
      </c>
      <c r="E726" s="4">
        <v>45.65</v>
      </c>
      <c r="F726" s="4">
        <v>45.65</v>
      </c>
      <c r="G726" s="7">
        <v>327</v>
      </c>
      <c r="H726" s="7">
        <v>7.5</v>
      </c>
      <c r="I726" s="7">
        <f t="shared" si="11"/>
        <v>334.5</v>
      </c>
    </row>
    <row r="727" spans="1:9" x14ac:dyDescent="0.2">
      <c r="A727" s="2" t="s">
        <v>15</v>
      </c>
      <c r="B727" s="14" t="s">
        <v>1189</v>
      </c>
      <c r="C727" s="15"/>
      <c r="D727" s="20" t="s">
        <v>39</v>
      </c>
      <c r="E727" s="4"/>
      <c r="F727" s="4"/>
      <c r="I727" s="7">
        <f t="shared" si="11"/>
        <v>0</v>
      </c>
    </row>
    <row r="728" spans="1:9" x14ac:dyDescent="0.2">
      <c r="A728" s="2" t="s">
        <v>15</v>
      </c>
      <c r="B728" s="14" t="s">
        <v>1190</v>
      </c>
      <c r="C728" s="15"/>
      <c r="D728" s="20" t="s">
        <v>23</v>
      </c>
      <c r="E728" s="4">
        <v>2.4300000000000002</v>
      </c>
      <c r="F728" s="4">
        <v>2.4300000000000002</v>
      </c>
      <c r="G728" s="7">
        <v>18</v>
      </c>
      <c r="I728" s="7">
        <f t="shared" si="11"/>
        <v>18</v>
      </c>
    </row>
    <row r="729" spans="1:9" x14ac:dyDescent="0.2">
      <c r="A729" s="46" t="s">
        <v>18</v>
      </c>
      <c r="B729" t="s">
        <v>1191</v>
      </c>
      <c r="C729" t="s">
        <v>1192</v>
      </c>
      <c r="D729" t="s">
        <v>1193</v>
      </c>
      <c r="E729" s="4">
        <v>132.44</v>
      </c>
      <c r="F729" s="4">
        <v>132.44</v>
      </c>
      <c r="G729" s="7">
        <v>981</v>
      </c>
      <c r="I729" s="7">
        <f t="shared" si="11"/>
        <v>981</v>
      </c>
    </row>
    <row r="730" spans="1:9" x14ac:dyDescent="0.2">
      <c r="A730" s="1" t="s">
        <v>18</v>
      </c>
      <c r="B730" t="s">
        <v>1194</v>
      </c>
      <c r="C730" t="s">
        <v>1195</v>
      </c>
      <c r="D730" s="64" t="s">
        <v>944</v>
      </c>
      <c r="E730" s="4">
        <v>271.95</v>
      </c>
      <c r="F730" s="4">
        <v>271.95</v>
      </c>
      <c r="G730" s="7">
        <v>2007.77</v>
      </c>
      <c r="H730" s="7">
        <v>4.5</v>
      </c>
      <c r="I730" s="7">
        <f t="shared" si="11"/>
        <v>2012.27</v>
      </c>
    </row>
    <row r="731" spans="1:9" x14ac:dyDescent="0.2">
      <c r="A731" s="2" t="s">
        <v>15</v>
      </c>
      <c r="B731" s="15" t="s">
        <v>1196</v>
      </c>
      <c r="C731" s="18" t="s">
        <v>1195</v>
      </c>
      <c r="D731" s="20" t="s">
        <v>944</v>
      </c>
      <c r="E731" s="4">
        <v>0</v>
      </c>
      <c r="F731" s="4">
        <v>0</v>
      </c>
      <c r="G731" s="7">
        <v>0</v>
      </c>
      <c r="I731" s="7">
        <f t="shared" si="11"/>
        <v>0</v>
      </c>
    </row>
    <row r="732" spans="1:9" x14ac:dyDescent="0.2">
      <c r="A732" s="2" t="s">
        <v>15</v>
      </c>
      <c r="B732" s="15" t="s">
        <v>1197</v>
      </c>
      <c r="C732" s="15"/>
      <c r="D732" s="20" t="s">
        <v>1198</v>
      </c>
      <c r="E732" s="4">
        <v>7.7</v>
      </c>
      <c r="F732" s="4">
        <v>7.7</v>
      </c>
      <c r="G732" s="7">
        <v>57</v>
      </c>
      <c r="I732" s="7">
        <f t="shared" si="11"/>
        <v>57</v>
      </c>
    </row>
    <row r="733" spans="1:9" x14ac:dyDescent="0.2">
      <c r="A733" s="2" t="s">
        <v>15</v>
      </c>
      <c r="B733" s="15" t="s">
        <v>1199</v>
      </c>
      <c r="C733" s="15"/>
      <c r="D733" s="20" t="s">
        <v>384</v>
      </c>
      <c r="E733" s="4"/>
      <c r="F733" s="4"/>
      <c r="I733" s="7">
        <f t="shared" si="11"/>
        <v>0</v>
      </c>
    </row>
    <row r="734" spans="1:9" x14ac:dyDescent="0.2">
      <c r="A734" s="2" t="s">
        <v>15</v>
      </c>
      <c r="B734" s="15" t="s">
        <v>1200</v>
      </c>
      <c r="C734" s="15"/>
      <c r="D734" s="20" t="s">
        <v>331</v>
      </c>
      <c r="E734" s="4">
        <v>11.24</v>
      </c>
      <c r="F734" s="4">
        <v>11.24</v>
      </c>
      <c r="G734" s="7">
        <v>83.25</v>
      </c>
      <c r="I734" s="7">
        <f t="shared" si="11"/>
        <v>83.25</v>
      </c>
    </row>
    <row r="735" spans="1:9" x14ac:dyDescent="0.2">
      <c r="A735" s="31" t="s">
        <v>15</v>
      </c>
      <c r="B735" s="32" t="s">
        <v>1201</v>
      </c>
      <c r="C735" s="17" t="s">
        <v>1202</v>
      </c>
      <c r="D735" s="20" t="s">
        <v>1203</v>
      </c>
      <c r="E735" s="4">
        <v>2.4300000000000002</v>
      </c>
      <c r="F735" s="4">
        <v>2.4300000000000002</v>
      </c>
      <c r="G735" s="7">
        <v>18</v>
      </c>
      <c r="I735" s="7">
        <f t="shared" si="11"/>
        <v>18</v>
      </c>
    </row>
    <row r="736" spans="1:9" x14ac:dyDescent="0.2">
      <c r="A736" s="31" t="s">
        <v>15</v>
      </c>
      <c r="B736" s="32" t="s">
        <v>1204</v>
      </c>
      <c r="C736" s="67"/>
      <c r="D736" s="20" t="s">
        <v>473</v>
      </c>
      <c r="E736" s="4">
        <v>0</v>
      </c>
      <c r="F736" s="4">
        <v>0</v>
      </c>
      <c r="G736" s="7">
        <v>0</v>
      </c>
      <c r="I736" s="7">
        <f t="shared" si="11"/>
        <v>0</v>
      </c>
    </row>
    <row r="737" spans="1:9" x14ac:dyDescent="0.2">
      <c r="A737" s="29" t="s">
        <v>18</v>
      </c>
      <c r="B737" s="30" t="s">
        <v>1205</v>
      </c>
      <c r="C737" s="68"/>
      <c r="D737" s="37" t="s">
        <v>1151</v>
      </c>
      <c r="E737" s="4"/>
      <c r="F737" s="4"/>
      <c r="I737" s="7">
        <f t="shared" si="11"/>
        <v>0</v>
      </c>
    </row>
    <row r="738" spans="1:9" x14ac:dyDescent="0.2">
      <c r="A738" s="27" t="s">
        <v>18</v>
      </c>
      <c r="B738" s="28" t="s">
        <v>1206</v>
      </c>
      <c r="C738" s="18"/>
      <c r="D738" s="21" t="s">
        <v>1207</v>
      </c>
      <c r="E738" s="4">
        <v>0</v>
      </c>
      <c r="F738" s="4">
        <v>0</v>
      </c>
      <c r="G738" s="7">
        <v>0</v>
      </c>
      <c r="I738" s="7">
        <f t="shared" si="11"/>
        <v>0</v>
      </c>
    </row>
    <row r="739" spans="1:9" x14ac:dyDescent="0.2">
      <c r="A739" s="2" t="s">
        <v>15</v>
      </c>
      <c r="B739" s="14" t="s">
        <v>1208</v>
      </c>
      <c r="C739" s="17" t="s">
        <v>1209</v>
      </c>
      <c r="D739" s="14" t="s">
        <v>384</v>
      </c>
      <c r="E739" s="4">
        <v>0.61</v>
      </c>
      <c r="F739" s="4">
        <v>0.61</v>
      </c>
      <c r="G739" s="7">
        <v>4.5</v>
      </c>
      <c r="I739" s="7">
        <f t="shared" si="11"/>
        <v>4.5</v>
      </c>
    </row>
    <row r="740" spans="1:9" x14ac:dyDescent="0.2">
      <c r="A740" s="2" t="s">
        <v>15</v>
      </c>
      <c r="B740" s="14" t="s">
        <v>1210</v>
      </c>
      <c r="C740" s="17"/>
      <c r="D740" s="14" t="s">
        <v>37</v>
      </c>
      <c r="E740" s="4">
        <v>26.73</v>
      </c>
      <c r="F740" s="4">
        <v>26.73</v>
      </c>
      <c r="G740" s="7">
        <v>197.25</v>
      </c>
      <c r="I740" s="7">
        <f t="shared" si="11"/>
        <v>197.25</v>
      </c>
    </row>
    <row r="741" spans="1:9" x14ac:dyDescent="0.2">
      <c r="A741" s="2" t="s">
        <v>15</v>
      </c>
      <c r="B741" s="14" t="s">
        <v>1211</v>
      </c>
      <c r="C741" s="17" t="s">
        <v>1212</v>
      </c>
      <c r="D741" s="14" t="s">
        <v>384</v>
      </c>
      <c r="E741" s="4">
        <v>0</v>
      </c>
      <c r="F741" s="4">
        <v>0</v>
      </c>
      <c r="G741" s="7">
        <v>0</v>
      </c>
      <c r="I741" s="7">
        <f t="shared" si="11"/>
        <v>0</v>
      </c>
    </row>
    <row r="742" spans="1:9" x14ac:dyDescent="0.2">
      <c r="A742" s="1" t="s">
        <v>18</v>
      </c>
      <c r="B742" t="s">
        <v>1213</v>
      </c>
      <c r="D742" t="s">
        <v>1214</v>
      </c>
      <c r="E742" s="4">
        <v>55.35</v>
      </c>
      <c r="F742" s="4">
        <v>55.35</v>
      </c>
      <c r="G742" s="7">
        <v>409.98</v>
      </c>
      <c r="I742" s="7">
        <f t="shared" si="11"/>
        <v>409.98</v>
      </c>
    </row>
    <row r="743" spans="1:9" x14ac:dyDescent="0.2">
      <c r="A743" s="45" t="s">
        <v>18</v>
      </c>
      <c r="B743" s="26" t="s">
        <v>1215</v>
      </c>
      <c r="C743" s="65"/>
      <c r="D743" s="26" t="s">
        <v>1216</v>
      </c>
      <c r="E743" s="4"/>
      <c r="F743" s="4"/>
      <c r="I743" s="7">
        <f t="shared" si="11"/>
        <v>0</v>
      </c>
    </row>
    <row r="744" spans="1:9" x14ac:dyDescent="0.2">
      <c r="A744" s="2" t="s">
        <v>15</v>
      </c>
      <c r="B744" s="14" t="s">
        <v>1217</v>
      </c>
      <c r="C744" s="16" t="s">
        <v>1218</v>
      </c>
      <c r="D744" s="14" t="s">
        <v>37</v>
      </c>
      <c r="E744" s="4">
        <v>0</v>
      </c>
      <c r="F744" s="4">
        <v>0</v>
      </c>
      <c r="G744" s="7">
        <v>0</v>
      </c>
      <c r="I744" s="7">
        <f t="shared" si="11"/>
        <v>0</v>
      </c>
    </row>
    <row r="745" spans="1:9" x14ac:dyDescent="0.2">
      <c r="A745" s="2" t="s">
        <v>15</v>
      </c>
      <c r="B745" s="14" t="s">
        <v>1219</v>
      </c>
      <c r="C745" s="16"/>
      <c r="D745" s="14" t="s">
        <v>23</v>
      </c>
      <c r="E745" s="4">
        <v>9.42</v>
      </c>
      <c r="F745" s="4">
        <v>9.42</v>
      </c>
      <c r="G745" s="7">
        <v>69.75</v>
      </c>
      <c r="I745" s="7">
        <f t="shared" si="11"/>
        <v>69.75</v>
      </c>
    </row>
    <row r="746" spans="1:9" x14ac:dyDescent="0.2">
      <c r="A746" s="2" t="s">
        <v>15</v>
      </c>
      <c r="B746" s="14" t="s">
        <v>1220</v>
      </c>
      <c r="C746" s="54" t="s">
        <v>1221</v>
      </c>
      <c r="D746" s="14" t="s">
        <v>1222</v>
      </c>
      <c r="E746" s="4">
        <v>69.739999999999995</v>
      </c>
      <c r="F746" s="4">
        <v>69.739999999999995</v>
      </c>
      <c r="G746" s="7">
        <v>516</v>
      </c>
      <c r="H746" s="7">
        <v>0.38</v>
      </c>
      <c r="I746" s="7">
        <f t="shared" si="11"/>
        <v>516.38</v>
      </c>
    </row>
    <row r="747" spans="1:9" x14ac:dyDescent="0.2">
      <c r="A747" s="1" t="s">
        <v>18</v>
      </c>
      <c r="B747" t="s">
        <v>1223</v>
      </c>
      <c r="D747" t="s">
        <v>427</v>
      </c>
      <c r="E747" s="4">
        <f>1452.77-37.71</f>
        <v>1415.06</v>
      </c>
      <c r="F747" s="4">
        <v>1415.06</v>
      </c>
      <c r="G747" s="7">
        <f>10761.27-279.37</f>
        <v>10481.9</v>
      </c>
      <c r="I747" s="7">
        <f t="shared" si="11"/>
        <v>10481.9</v>
      </c>
    </row>
    <row r="748" spans="1:9" x14ac:dyDescent="0.2">
      <c r="A748" s="31" t="s">
        <v>15</v>
      </c>
      <c r="B748" s="32" t="s">
        <v>1224</v>
      </c>
      <c r="C748" s="14"/>
      <c r="D748" s="14" t="s">
        <v>280</v>
      </c>
      <c r="E748" s="4">
        <v>37.71</v>
      </c>
      <c r="F748" s="4">
        <v>37.71</v>
      </c>
      <c r="G748" s="7">
        <v>279.37</v>
      </c>
      <c r="I748" s="7">
        <f t="shared" si="11"/>
        <v>279.37</v>
      </c>
    </row>
    <row r="749" spans="1:9" x14ac:dyDescent="0.2">
      <c r="A749" s="27" t="s">
        <v>18</v>
      </c>
      <c r="B749" s="28" t="s">
        <v>1225</v>
      </c>
      <c r="C749" s="17"/>
      <c r="D749" s="17" t="s">
        <v>280</v>
      </c>
      <c r="E749" s="4">
        <v>0</v>
      </c>
      <c r="F749" s="4">
        <v>0</v>
      </c>
      <c r="G749" s="7">
        <v>0</v>
      </c>
      <c r="I749" s="7">
        <f t="shared" si="11"/>
        <v>0</v>
      </c>
    </row>
    <row r="750" spans="1:9" x14ac:dyDescent="0.2">
      <c r="A750" s="29" t="s">
        <v>26</v>
      </c>
      <c r="B750" s="30" t="s">
        <v>1226</v>
      </c>
      <c r="C750" s="17"/>
      <c r="D750" s="26" t="s">
        <v>1227</v>
      </c>
      <c r="E750" s="4">
        <v>66813.490000000005</v>
      </c>
      <c r="F750" s="4">
        <v>66951.03</v>
      </c>
      <c r="G750" s="7">
        <v>491570.53</v>
      </c>
      <c r="H750" s="7">
        <v>2945.07</v>
      </c>
      <c r="I750" s="7">
        <f t="shared" si="11"/>
        <v>494515.60000000003</v>
      </c>
    </row>
    <row r="751" spans="1:9" x14ac:dyDescent="0.2">
      <c r="A751" s="29" t="s">
        <v>26</v>
      </c>
      <c r="B751" s="30" t="s">
        <v>1228</v>
      </c>
      <c r="C751" s="17"/>
      <c r="D751" s="26" t="s">
        <v>1229</v>
      </c>
      <c r="E751" s="4">
        <v>18386.87</v>
      </c>
      <c r="F751" s="4">
        <v>18373.07</v>
      </c>
      <c r="G751" s="7">
        <v>134777.76500000001</v>
      </c>
      <c r="H751" s="7">
        <v>890.34699999999998</v>
      </c>
      <c r="I751" s="7">
        <f t="shared" si="11"/>
        <v>135668.11200000002</v>
      </c>
    </row>
    <row r="752" spans="1:9" x14ac:dyDescent="0.2">
      <c r="A752" s="31" t="s">
        <v>15</v>
      </c>
      <c r="B752" s="32" t="s">
        <v>1230</v>
      </c>
      <c r="C752" s="14"/>
      <c r="D752" s="14" t="s">
        <v>384</v>
      </c>
      <c r="E752" s="4">
        <v>0</v>
      </c>
      <c r="F752" s="4">
        <v>0</v>
      </c>
      <c r="G752" s="7">
        <v>0</v>
      </c>
      <c r="I752" s="7">
        <f t="shared" si="11"/>
        <v>0</v>
      </c>
    </row>
    <row r="753" spans="1:9" x14ac:dyDescent="0.2">
      <c r="A753" s="31" t="s">
        <v>15</v>
      </c>
      <c r="B753" s="32" t="s">
        <v>1231</v>
      </c>
      <c r="C753" s="14"/>
      <c r="D753" s="14" t="s">
        <v>101</v>
      </c>
      <c r="E753" s="4"/>
      <c r="F753" s="4"/>
      <c r="I753" s="7">
        <f t="shared" si="11"/>
        <v>0</v>
      </c>
    </row>
    <row r="754" spans="1:9" x14ac:dyDescent="0.2">
      <c r="A754" s="2" t="s">
        <v>15</v>
      </c>
      <c r="B754" s="14" t="s">
        <v>1232</v>
      </c>
      <c r="C754" s="14"/>
      <c r="D754" s="14" t="s">
        <v>141</v>
      </c>
      <c r="E754" s="4">
        <v>1.01</v>
      </c>
      <c r="F754" s="4">
        <v>1.01</v>
      </c>
      <c r="G754" s="7">
        <v>7.5</v>
      </c>
      <c r="I754" s="7">
        <f t="shared" si="11"/>
        <v>7.5</v>
      </c>
    </row>
    <row r="755" spans="1:9" x14ac:dyDescent="0.2">
      <c r="A755" s="2" t="s">
        <v>15</v>
      </c>
      <c r="B755" s="14" t="s">
        <v>1233</v>
      </c>
      <c r="C755" s="14"/>
      <c r="D755" s="14" t="s">
        <v>1234</v>
      </c>
      <c r="E755" s="4">
        <v>9.6199999999999992</v>
      </c>
      <c r="F755" s="4">
        <v>9.6199999999999992</v>
      </c>
      <c r="G755" s="7">
        <v>71.25</v>
      </c>
      <c r="I755" s="7">
        <f t="shared" si="11"/>
        <v>71.25</v>
      </c>
    </row>
    <row r="756" spans="1:9" x14ac:dyDescent="0.2">
      <c r="A756" s="2" t="s">
        <v>15</v>
      </c>
      <c r="B756" s="14" t="s">
        <v>1235</v>
      </c>
      <c r="C756" s="14"/>
      <c r="D756" s="14" t="s">
        <v>216</v>
      </c>
      <c r="E756" s="4">
        <v>9.16</v>
      </c>
      <c r="F756" s="4">
        <v>18.329999999999998</v>
      </c>
      <c r="G756" s="7">
        <v>135.75</v>
      </c>
      <c r="I756" s="7">
        <f t="shared" si="11"/>
        <v>135.75</v>
      </c>
    </row>
    <row r="757" spans="1:9" x14ac:dyDescent="0.2">
      <c r="A757" s="2" t="s">
        <v>15</v>
      </c>
      <c r="B757" s="14" t="s">
        <v>1236</v>
      </c>
      <c r="C757" s="14"/>
      <c r="D757" s="14" t="s">
        <v>23</v>
      </c>
      <c r="E757" s="4">
        <v>5.37</v>
      </c>
      <c r="F757" s="4">
        <v>5.37</v>
      </c>
      <c r="G757" s="7">
        <v>39.75</v>
      </c>
      <c r="I757" s="7">
        <f t="shared" si="11"/>
        <v>39.75</v>
      </c>
    </row>
    <row r="758" spans="1:9" x14ac:dyDescent="0.2">
      <c r="A758" s="2" t="s">
        <v>15</v>
      </c>
      <c r="B758" s="14" t="s">
        <v>1237</v>
      </c>
      <c r="C758" s="14"/>
      <c r="D758" s="14" t="s">
        <v>384</v>
      </c>
      <c r="E758" s="4">
        <v>3.95</v>
      </c>
      <c r="F758" s="4">
        <v>3.95</v>
      </c>
      <c r="G758" s="7">
        <v>29.25</v>
      </c>
      <c r="I758" s="7">
        <f t="shared" si="11"/>
        <v>29.25</v>
      </c>
    </row>
    <row r="759" spans="1:9" x14ac:dyDescent="0.2">
      <c r="A759" s="45" t="s">
        <v>18</v>
      </c>
      <c r="B759" s="26" t="s">
        <v>1238</v>
      </c>
      <c r="C759" s="26"/>
      <c r="D759" s="26" t="s">
        <v>60</v>
      </c>
      <c r="E759" s="4">
        <v>38.340000000000003</v>
      </c>
      <c r="F759" s="4">
        <v>38.340000000000003</v>
      </c>
      <c r="G759" s="7">
        <v>284</v>
      </c>
      <c r="I759" s="7">
        <f t="shared" si="11"/>
        <v>284</v>
      </c>
    </row>
    <row r="760" spans="1:9" x14ac:dyDescent="0.2">
      <c r="A760" s="27" t="s">
        <v>18</v>
      </c>
      <c r="B760" s="28" t="s">
        <v>1239</v>
      </c>
      <c r="C760" s="17"/>
      <c r="D760" s="17" t="s">
        <v>1240</v>
      </c>
      <c r="E760" s="4"/>
      <c r="F760" s="4"/>
      <c r="I760" s="7">
        <f t="shared" si="11"/>
        <v>0</v>
      </c>
    </row>
    <row r="761" spans="1:9" x14ac:dyDescent="0.2">
      <c r="A761" s="2" t="s">
        <v>15</v>
      </c>
      <c r="B761" s="15" t="s">
        <v>1241</v>
      </c>
      <c r="C761" s="18" t="s">
        <v>1242</v>
      </c>
      <c r="D761" s="15" t="s">
        <v>1243</v>
      </c>
      <c r="E761" s="4">
        <v>3.02</v>
      </c>
      <c r="F761" s="4">
        <v>3.01</v>
      </c>
      <c r="G761" s="7">
        <v>21.75</v>
      </c>
      <c r="H761" s="7">
        <v>0.375</v>
      </c>
      <c r="I761" s="7">
        <f t="shared" si="11"/>
        <v>22.125</v>
      </c>
    </row>
    <row r="762" spans="1:9" x14ac:dyDescent="0.2">
      <c r="A762" s="2" t="s">
        <v>15</v>
      </c>
      <c r="B762" s="15" t="s">
        <v>1244</v>
      </c>
      <c r="C762" s="18"/>
      <c r="D762" s="15" t="s">
        <v>1245</v>
      </c>
      <c r="E762" s="4">
        <v>1.22</v>
      </c>
      <c r="F762" s="4">
        <v>2.4300000000000002</v>
      </c>
      <c r="G762" s="7">
        <v>18</v>
      </c>
      <c r="I762" s="7">
        <f t="shared" si="11"/>
        <v>18</v>
      </c>
    </row>
    <row r="763" spans="1:9" x14ac:dyDescent="0.2">
      <c r="A763" s="2" t="s">
        <v>15</v>
      </c>
      <c r="B763" s="14" t="s">
        <v>1246</v>
      </c>
      <c r="C763" s="14"/>
      <c r="D763" s="14" t="s">
        <v>37</v>
      </c>
      <c r="E763" s="4">
        <v>11.34</v>
      </c>
      <c r="F763" s="4">
        <v>11.34</v>
      </c>
      <c r="G763" s="7">
        <v>84</v>
      </c>
      <c r="I763" s="7">
        <f t="shared" si="11"/>
        <v>84</v>
      </c>
    </row>
    <row r="764" spans="1:9" x14ac:dyDescent="0.2">
      <c r="A764" s="2" t="s">
        <v>15</v>
      </c>
      <c r="B764" s="14" t="s">
        <v>1247</v>
      </c>
      <c r="C764" s="14" t="s">
        <v>1248</v>
      </c>
      <c r="D764" s="14" t="s">
        <v>163</v>
      </c>
      <c r="E764" s="4">
        <v>0.2</v>
      </c>
      <c r="F764" s="4">
        <v>0.2</v>
      </c>
      <c r="G764" s="7">
        <v>1.5</v>
      </c>
      <c r="I764" s="7">
        <f t="shared" si="11"/>
        <v>1.5</v>
      </c>
    </row>
    <row r="765" spans="1:9" x14ac:dyDescent="0.2">
      <c r="A765" s="2" t="s">
        <v>15</v>
      </c>
      <c r="B765" s="14" t="s">
        <v>1249</v>
      </c>
      <c r="C765" s="14"/>
      <c r="D765" s="14" t="s">
        <v>37</v>
      </c>
      <c r="E765" s="4">
        <v>1.52</v>
      </c>
      <c r="F765" s="4">
        <v>1.52</v>
      </c>
      <c r="G765" s="7">
        <v>11.25</v>
      </c>
      <c r="I765" s="7">
        <f t="shared" si="11"/>
        <v>11.25</v>
      </c>
    </row>
    <row r="766" spans="1:9" x14ac:dyDescent="0.2">
      <c r="A766" s="22" t="s">
        <v>15</v>
      </c>
      <c r="B766" s="23" t="s">
        <v>1250</v>
      </c>
      <c r="C766" s="14"/>
      <c r="D766" s="14" t="s">
        <v>37</v>
      </c>
      <c r="E766" s="4"/>
      <c r="F766" s="4"/>
      <c r="I766" s="7">
        <f t="shared" si="11"/>
        <v>0</v>
      </c>
    </row>
    <row r="767" spans="1:9" x14ac:dyDescent="0.2">
      <c r="A767" s="2" t="s">
        <v>15</v>
      </c>
      <c r="B767" s="14" t="s">
        <v>1251</v>
      </c>
      <c r="C767" s="15"/>
      <c r="D767" s="14" t="s">
        <v>1026</v>
      </c>
      <c r="E767" s="4">
        <v>2.84</v>
      </c>
      <c r="F767" s="4">
        <v>2.84</v>
      </c>
      <c r="G767" s="7">
        <v>21</v>
      </c>
      <c r="I767" s="7">
        <f t="shared" si="11"/>
        <v>21</v>
      </c>
    </row>
    <row r="768" spans="1:9" x14ac:dyDescent="0.2">
      <c r="A768" s="2" t="s">
        <v>15</v>
      </c>
      <c r="B768" s="14" t="s">
        <v>1252</v>
      </c>
      <c r="C768" s="15"/>
      <c r="D768" s="14" t="s">
        <v>163</v>
      </c>
      <c r="E768" s="4">
        <v>0.61</v>
      </c>
      <c r="F768" s="4">
        <v>0.61</v>
      </c>
      <c r="G768" s="7">
        <v>4.5</v>
      </c>
      <c r="I768" s="7">
        <f t="shared" si="11"/>
        <v>4.5</v>
      </c>
    </row>
    <row r="769" spans="1:9" x14ac:dyDescent="0.2">
      <c r="A769" s="45" t="s">
        <v>18</v>
      </c>
      <c r="B769" s="26" t="s">
        <v>1253</v>
      </c>
      <c r="C769" s="65"/>
      <c r="D769" s="26" t="s">
        <v>376</v>
      </c>
      <c r="E769" s="4"/>
      <c r="F769" s="4"/>
      <c r="I769" s="7">
        <f t="shared" si="11"/>
        <v>0</v>
      </c>
    </row>
    <row r="770" spans="1:9" x14ac:dyDescent="0.2">
      <c r="A770" s="2" t="s">
        <v>15</v>
      </c>
      <c r="B770" s="14" t="s">
        <v>1254</v>
      </c>
      <c r="C770" s="14"/>
      <c r="D770" s="14" t="s">
        <v>163</v>
      </c>
      <c r="E770" s="4">
        <v>3.75</v>
      </c>
      <c r="F770" s="4">
        <v>3.75</v>
      </c>
      <c r="G770" s="7">
        <v>27.75</v>
      </c>
      <c r="I770" s="7">
        <f t="shared" si="11"/>
        <v>27.75</v>
      </c>
    </row>
    <row r="771" spans="1:9" x14ac:dyDescent="0.2">
      <c r="A771" s="31" t="s">
        <v>15</v>
      </c>
      <c r="B771" s="32" t="s">
        <v>1255</v>
      </c>
      <c r="C771" s="14"/>
      <c r="D771" s="14" t="s">
        <v>91</v>
      </c>
      <c r="E771" s="4">
        <v>4.96</v>
      </c>
      <c r="F771" s="4">
        <v>4.96</v>
      </c>
      <c r="G771" s="7">
        <v>36.75</v>
      </c>
      <c r="I771" s="7">
        <f t="shared" si="11"/>
        <v>36.75</v>
      </c>
    </row>
    <row r="772" spans="1:9" x14ac:dyDescent="0.2">
      <c r="A772" s="2" t="s">
        <v>15</v>
      </c>
      <c r="B772" s="14" t="s">
        <v>1256</v>
      </c>
      <c r="C772" s="17" t="s">
        <v>1257</v>
      </c>
      <c r="D772" s="14" t="s">
        <v>1258</v>
      </c>
      <c r="E772" s="4">
        <v>0</v>
      </c>
      <c r="F772" s="4">
        <v>0</v>
      </c>
      <c r="G772" s="7">
        <v>0</v>
      </c>
      <c r="I772" s="7">
        <f t="shared" si="11"/>
        <v>0</v>
      </c>
    </row>
    <row r="773" spans="1:9" x14ac:dyDescent="0.2">
      <c r="A773" s="2" t="s">
        <v>15</v>
      </c>
      <c r="B773" s="14" t="s">
        <v>1259</v>
      </c>
      <c r="C773" s="14"/>
      <c r="D773" s="14" t="s">
        <v>172</v>
      </c>
      <c r="E773" s="4">
        <v>4.3499999999999996</v>
      </c>
      <c r="F773" s="4">
        <v>4.3499999999999996</v>
      </c>
      <c r="G773" s="7">
        <v>32.25</v>
      </c>
      <c r="I773" s="7">
        <f t="shared" ref="I773:I836" si="12">SUM(G773:H773)</f>
        <v>32.25</v>
      </c>
    </row>
    <row r="774" spans="1:9" x14ac:dyDescent="0.2">
      <c r="A774" s="31" t="s">
        <v>15</v>
      </c>
      <c r="B774" s="32" t="s">
        <v>1260</v>
      </c>
      <c r="C774" s="14" t="s">
        <v>1261</v>
      </c>
      <c r="D774" s="14" t="s">
        <v>318</v>
      </c>
      <c r="E774" s="4">
        <v>0</v>
      </c>
      <c r="F774" s="4">
        <v>0</v>
      </c>
      <c r="G774" s="7">
        <v>0</v>
      </c>
      <c r="I774" s="7">
        <f t="shared" si="12"/>
        <v>0</v>
      </c>
    </row>
    <row r="775" spans="1:9" x14ac:dyDescent="0.2">
      <c r="A775" s="2" t="s">
        <v>15</v>
      </c>
      <c r="B775" s="14" t="s">
        <v>1262</v>
      </c>
      <c r="C775" s="17" t="s">
        <v>1263</v>
      </c>
      <c r="D775" s="14" t="s">
        <v>163</v>
      </c>
      <c r="E775" s="4"/>
      <c r="F775" s="4"/>
      <c r="I775" s="7">
        <f t="shared" si="12"/>
        <v>0</v>
      </c>
    </row>
    <row r="776" spans="1:9" x14ac:dyDescent="0.2">
      <c r="A776" s="2" t="s">
        <v>15</v>
      </c>
      <c r="B776" s="14" t="s">
        <v>1264</v>
      </c>
      <c r="C776" s="17" t="s">
        <v>1265</v>
      </c>
      <c r="D776" s="14" t="s">
        <v>287</v>
      </c>
      <c r="E776" s="4">
        <v>0</v>
      </c>
      <c r="F776" s="4">
        <v>0</v>
      </c>
      <c r="G776" s="7">
        <v>0</v>
      </c>
      <c r="I776" s="7">
        <f t="shared" si="12"/>
        <v>0</v>
      </c>
    </row>
    <row r="777" spans="1:9" x14ac:dyDescent="0.2">
      <c r="A777" s="2" t="s">
        <v>15</v>
      </c>
      <c r="B777" s="14" t="s">
        <v>1266</v>
      </c>
      <c r="C777" s="17"/>
      <c r="D777" s="14" t="s">
        <v>23</v>
      </c>
      <c r="E777" s="4">
        <v>1.32</v>
      </c>
      <c r="F777" s="4">
        <v>1.32</v>
      </c>
      <c r="G777" s="7">
        <v>9.75</v>
      </c>
      <c r="I777" s="7">
        <f t="shared" si="12"/>
        <v>9.75</v>
      </c>
    </row>
    <row r="778" spans="1:9" x14ac:dyDescent="0.2">
      <c r="A778" s="16" t="s">
        <v>18</v>
      </c>
      <c r="B778" s="17" t="s">
        <v>1267</v>
      </c>
      <c r="C778" s="17"/>
      <c r="D778" s="17" t="s">
        <v>1070</v>
      </c>
      <c r="E778" s="4">
        <v>186.1</v>
      </c>
      <c r="F778" s="4">
        <v>186.02</v>
      </c>
      <c r="G778" s="7">
        <v>1377.9</v>
      </c>
      <c r="I778" s="7">
        <f t="shared" si="12"/>
        <v>1377.9</v>
      </c>
    </row>
    <row r="779" spans="1:9" x14ac:dyDescent="0.2">
      <c r="A779" s="2" t="s">
        <v>15</v>
      </c>
      <c r="B779" s="14" t="s">
        <v>1268</v>
      </c>
      <c r="C779" s="14"/>
      <c r="D779" s="14" t="s">
        <v>1070</v>
      </c>
      <c r="E779" s="4">
        <v>0</v>
      </c>
      <c r="F779" s="4">
        <v>0</v>
      </c>
      <c r="G779" s="7">
        <v>0</v>
      </c>
      <c r="I779" s="7">
        <f t="shared" si="12"/>
        <v>0</v>
      </c>
    </row>
    <row r="780" spans="1:9" x14ac:dyDescent="0.2">
      <c r="A780" s="45" t="s">
        <v>18</v>
      </c>
      <c r="B780" s="26" t="s">
        <v>1269</v>
      </c>
      <c r="C780" s="26"/>
      <c r="D780" s="26" t="s">
        <v>81</v>
      </c>
      <c r="E780" s="4">
        <v>136.59</v>
      </c>
      <c r="F780" s="4">
        <v>136.59</v>
      </c>
      <c r="G780" s="7">
        <v>1011.75</v>
      </c>
      <c r="I780" s="7">
        <f t="shared" si="12"/>
        <v>1011.75</v>
      </c>
    </row>
    <row r="781" spans="1:9" x14ac:dyDescent="0.2">
      <c r="A781" s="2" t="s">
        <v>15</v>
      </c>
      <c r="B781" s="14" t="s">
        <v>1270</v>
      </c>
      <c r="C781" s="14"/>
      <c r="D781" s="14" t="s">
        <v>81</v>
      </c>
      <c r="E781" s="4">
        <v>0</v>
      </c>
      <c r="F781" s="4">
        <v>0</v>
      </c>
      <c r="G781" s="7">
        <v>0</v>
      </c>
      <c r="I781" s="7">
        <f t="shared" si="12"/>
        <v>0</v>
      </c>
    </row>
    <row r="782" spans="1:9" x14ac:dyDescent="0.2">
      <c r="A782" s="2" t="s">
        <v>15</v>
      </c>
      <c r="B782" s="14" t="s">
        <v>1271</v>
      </c>
      <c r="C782" s="17" t="s">
        <v>1272</v>
      </c>
      <c r="D782" s="14" t="s">
        <v>384</v>
      </c>
      <c r="E782" s="4">
        <v>13.57</v>
      </c>
      <c r="F782" s="4">
        <v>13.57</v>
      </c>
      <c r="G782" s="7">
        <v>100.5</v>
      </c>
      <c r="I782" s="7">
        <f t="shared" si="12"/>
        <v>100.5</v>
      </c>
    </row>
    <row r="783" spans="1:9" x14ac:dyDescent="0.2">
      <c r="A783" s="1" t="s">
        <v>430</v>
      </c>
      <c r="B783" t="s">
        <v>1273</v>
      </c>
      <c r="D783" t="s">
        <v>1274</v>
      </c>
      <c r="E783" s="4">
        <f>23039.43-23.1</f>
        <v>23016.33</v>
      </c>
      <c r="F783" s="4">
        <v>23016.33</v>
      </c>
      <c r="G783" s="7">
        <f>170230.23-92.25</f>
        <v>170137.98</v>
      </c>
      <c r="H783" s="7">
        <f>291.78-53.25</f>
        <v>238.52999999999997</v>
      </c>
      <c r="I783" s="7">
        <f t="shared" si="12"/>
        <v>170376.51</v>
      </c>
    </row>
    <row r="784" spans="1:9" x14ac:dyDescent="0.2">
      <c r="A784" s="2" t="s">
        <v>15</v>
      </c>
      <c r="B784" s="14" t="s">
        <v>1275</v>
      </c>
      <c r="C784" s="14"/>
      <c r="D784" s="14" t="s">
        <v>1274</v>
      </c>
      <c r="E784" s="4">
        <v>23.1</v>
      </c>
      <c r="F784" s="4">
        <v>23.1</v>
      </c>
      <c r="G784" s="7">
        <v>92.25</v>
      </c>
      <c r="H784" s="7">
        <v>53.25</v>
      </c>
      <c r="I784" s="7">
        <f t="shared" si="12"/>
        <v>145.5</v>
      </c>
    </row>
    <row r="785" spans="1:9" x14ac:dyDescent="0.2">
      <c r="A785" s="2" t="s">
        <v>15</v>
      </c>
      <c r="B785" s="14" t="s">
        <v>1276</v>
      </c>
      <c r="C785" s="14"/>
      <c r="D785" s="14" t="s">
        <v>775</v>
      </c>
      <c r="E785" s="4"/>
      <c r="F785" s="4"/>
      <c r="I785" s="7">
        <f t="shared" si="12"/>
        <v>0</v>
      </c>
    </row>
    <row r="786" spans="1:9" x14ac:dyDescent="0.2">
      <c r="A786" s="16" t="s">
        <v>18</v>
      </c>
      <c r="B786" s="17" t="s">
        <v>1277</v>
      </c>
      <c r="C786" s="17"/>
      <c r="D786" s="17" t="s">
        <v>1278</v>
      </c>
      <c r="E786" s="4">
        <v>149.5</v>
      </c>
      <c r="F786" s="4">
        <v>149.5</v>
      </c>
      <c r="G786" s="7">
        <v>1107.3800000000001</v>
      </c>
      <c r="I786" s="7">
        <f t="shared" si="12"/>
        <v>1107.3800000000001</v>
      </c>
    </row>
    <row r="787" spans="1:9" x14ac:dyDescent="0.2">
      <c r="A787" s="16" t="s">
        <v>18</v>
      </c>
      <c r="B787" s="17" t="s">
        <v>1279</v>
      </c>
      <c r="C787" s="17"/>
      <c r="D787" s="17" t="s">
        <v>247</v>
      </c>
      <c r="E787" s="4">
        <v>34.630000000000003</v>
      </c>
      <c r="F787" s="4">
        <v>34.630000000000003</v>
      </c>
      <c r="G787" s="7">
        <v>256.5</v>
      </c>
      <c r="I787" s="7">
        <f t="shared" si="12"/>
        <v>256.5</v>
      </c>
    </row>
    <row r="788" spans="1:9" x14ac:dyDescent="0.2">
      <c r="A788" s="2" t="s">
        <v>15</v>
      </c>
      <c r="B788" s="14" t="s">
        <v>1280</v>
      </c>
      <c r="C788" s="14"/>
      <c r="D788" s="14" t="s">
        <v>374</v>
      </c>
      <c r="E788" s="4">
        <v>1.52</v>
      </c>
      <c r="F788" s="4">
        <v>1.52</v>
      </c>
      <c r="G788" s="7">
        <v>11.25</v>
      </c>
      <c r="I788" s="7">
        <f t="shared" si="12"/>
        <v>11.25</v>
      </c>
    </row>
    <row r="789" spans="1:9" x14ac:dyDescent="0.2">
      <c r="A789" s="1" t="s">
        <v>18</v>
      </c>
      <c r="B789" t="s">
        <v>1281</v>
      </c>
      <c r="D789" t="s">
        <v>646</v>
      </c>
      <c r="E789" s="4">
        <v>1244.1600000000001</v>
      </c>
      <c r="F789" s="4">
        <v>1244.1600000000001</v>
      </c>
      <c r="G789" s="7">
        <v>9216</v>
      </c>
      <c r="I789" s="7">
        <f t="shared" si="12"/>
        <v>9216</v>
      </c>
    </row>
    <row r="790" spans="1:9" x14ac:dyDescent="0.2">
      <c r="A790" s="2" t="s">
        <v>15</v>
      </c>
      <c r="B790" s="14" t="s">
        <v>1282</v>
      </c>
      <c r="C790" s="26" t="s">
        <v>1283</v>
      </c>
      <c r="D790" s="14" t="s">
        <v>23</v>
      </c>
      <c r="E790" s="4">
        <v>7.04</v>
      </c>
      <c r="F790" s="4">
        <v>7.04</v>
      </c>
      <c r="G790" s="7">
        <v>52.13</v>
      </c>
      <c r="I790" s="7">
        <f t="shared" si="12"/>
        <v>52.13</v>
      </c>
    </row>
    <row r="791" spans="1:9" x14ac:dyDescent="0.2">
      <c r="A791" s="2" t="s">
        <v>15</v>
      </c>
      <c r="B791" s="14" t="s">
        <v>1284</v>
      </c>
      <c r="C791" s="14"/>
      <c r="D791" s="14" t="s">
        <v>1285</v>
      </c>
      <c r="E791" s="4">
        <v>11.75</v>
      </c>
      <c r="F791" s="4">
        <v>11.75</v>
      </c>
      <c r="G791" s="7">
        <v>87</v>
      </c>
      <c r="I791" s="7">
        <f t="shared" si="12"/>
        <v>87</v>
      </c>
    </row>
    <row r="792" spans="1:9" x14ac:dyDescent="0.2">
      <c r="A792" s="2" t="s">
        <v>15</v>
      </c>
      <c r="B792" s="14" t="s">
        <v>1286</v>
      </c>
      <c r="C792" s="14"/>
      <c r="D792" s="14" t="s">
        <v>47</v>
      </c>
      <c r="E792" s="4">
        <v>0</v>
      </c>
      <c r="F792" s="4">
        <v>0</v>
      </c>
      <c r="G792" s="7">
        <v>0</v>
      </c>
      <c r="I792" s="7">
        <f t="shared" si="12"/>
        <v>0</v>
      </c>
    </row>
    <row r="793" spans="1:9" x14ac:dyDescent="0.2">
      <c r="A793" s="22" t="s">
        <v>15</v>
      </c>
      <c r="B793" s="23" t="s">
        <v>1287</v>
      </c>
      <c r="C793" s="14"/>
      <c r="D793" s="14" t="s">
        <v>1288</v>
      </c>
      <c r="E793" s="4">
        <v>0</v>
      </c>
      <c r="F793" s="4">
        <v>0</v>
      </c>
      <c r="G793" s="7">
        <v>0</v>
      </c>
      <c r="I793" s="7">
        <f t="shared" si="12"/>
        <v>0</v>
      </c>
    </row>
    <row r="794" spans="1:9" x14ac:dyDescent="0.2">
      <c r="A794" s="31" t="s">
        <v>15</v>
      </c>
      <c r="B794" s="32" t="s">
        <v>1289</v>
      </c>
      <c r="C794" s="32"/>
      <c r="D794" s="32" t="s">
        <v>23</v>
      </c>
      <c r="E794" s="4">
        <v>0</v>
      </c>
      <c r="F794" s="4">
        <v>0</v>
      </c>
      <c r="G794" s="7">
        <v>0</v>
      </c>
      <c r="I794" s="7">
        <f t="shared" si="12"/>
        <v>0</v>
      </c>
    </row>
    <row r="795" spans="1:9" x14ac:dyDescent="0.2">
      <c r="A795" s="31" t="s">
        <v>15</v>
      </c>
      <c r="B795" s="32" t="s">
        <v>1290</v>
      </c>
      <c r="C795" s="32"/>
      <c r="D795" s="32" t="s">
        <v>163</v>
      </c>
      <c r="E795" s="4">
        <v>0</v>
      </c>
      <c r="F795" s="4">
        <v>0</v>
      </c>
      <c r="G795" s="7">
        <v>0</v>
      </c>
      <c r="I795" s="7">
        <f t="shared" si="12"/>
        <v>0</v>
      </c>
    </row>
    <row r="796" spans="1:9" x14ac:dyDescent="0.2">
      <c r="A796" s="29" t="s">
        <v>18</v>
      </c>
      <c r="B796" s="30" t="s">
        <v>1291</v>
      </c>
      <c r="C796" s="30" t="s">
        <v>1292</v>
      </c>
      <c r="D796" s="30" t="s">
        <v>280</v>
      </c>
      <c r="E796" s="4"/>
      <c r="F796" s="4"/>
      <c r="I796" s="7">
        <f t="shared" si="12"/>
        <v>0</v>
      </c>
    </row>
    <row r="797" spans="1:9" x14ac:dyDescent="0.2">
      <c r="A797" s="31" t="s">
        <v>15</v>
      </c>
      <c r="B797" s="32" t="s">
        <v>1291</v>
      </c>
      <c r="C797" s="30" t="s">
        <v>1292</v>
      </c>
      <c r="D797" s="32" t="s">
        <v>280</v>
      </c>
      <c r="E797" s="4"/>
      <c r="F797" s="4"/>
      <c r="I797" s="7">
        <f t="shared" si="12"/>
        <v>0</v>
      </c>
    </row>
    <row r="798" spans="1:9" x14ac:dyDescent="0.2">
      <c r="A798" s="2" t="s">
        <v>15</v>
      </c>
      <c r="B798" s="14" t="s">
        <v>1293</v>
      </c>
      <c r="C798" s="17" t="s">
        <v>1294</v>
      </c>
      <c r="D798" s="14" t="s">
        <v>1295</v>
      </c>
      <c r="E798" s="4">
        <v>2.2200000000000002</v>
      </c>
      <c r="F798" s="4">
        <v>2.23</v>
      </c>
      <c r="G798" s="7">
        <v>16.5</v>
      </c>
      <c r="I798" s="7">
        <f t="shared" si="12"/>
        <v>16.5</v>
      </c>
    </row>
    <row r="799" spans="1:9" x14ac:dyDescent="0.2">
      <c r="A799" s="2" t="s">
        <v>15</v>
      </c>
      <c r="B799" s="14" t="s">
        <v>1296</v>
      </c>
      <c r="C799" s="14"/>
      <c r="D799" s="14" t="s">
        <v>216</v>
      </c>
      <c r="E799" s="4">
        <v>0.51</v>
      </c>
      <c r="F799" s="4">
        <v>0.51</v>
      </c>
      <c r="G799" s="7">
        <v>3.75</v>
      </c>
      <c r="I799" s="7">
        <f t="shared" si="12"/>
        <v>3.75</v>
      </c>
    </row>
    <row r="800" spans="1:9" x14ac:dyDescent="0.2">
      <c r="A800" s="31" t="s">
        <v>15</v>
      </c>
      <c r="B800" s="32" t="s">
        <v>1297</v>
      </c>
      <c r="C800" s="28"/>
      <c r="D800" s="32" t="s">
        <v>1298</v>
      </c>
      <c r="E800" s="4">
        <v>25.36</v>
      </c>
      <c r="F800" s="4">
        <v>25.36</v>
      </c>
      <c r="G800" s="7">
        <v>187.88</v>
      </c>
      <c r="I800" s="7">
        <f t="shared" si="12"/>
        <v>187.88</v>
      </c>
    </row>
    <row r="801" spans="1:9" x14ac:dyDescent="0.2">
      <c r="A801" s="31" t="s">
        <v>15</v>
      </c>
      <c r="B801" s="32" t="s">
        <v>1299</v>
      </c>
      <c r="C801" s="28"/>
      <c r="D801" s="32" t="s">
        <v>366</v>
      </c>
      <c r="E801" s="4">
        <v>0</v>
      </c>
      <c r="F801" s="4">
        <v>0</v>
      </c>
      <c r="G801" s="7">
        <v>0</v>
      </c>
      <c r="I801" s="7">
        <f t="shared" si="12"/>
        <v>0</v>
      </c>
    </row>
    <row r="802" spans="1:9" x14ac:dyDescent="0.2">
      <c r="A802" s="29" t="s">
        <v>18</v>
      </c>
      <c r="B802" s="30" t="s">
        <v>1300</v>
      </c>
      <c r="C802" s="30" t="s">
        <v>1301</v>
      </c>
      <c r="D802" s="30" t="s">
        <v>1302</v>
      </c>
      <c r="E802" s="4">
        <v>56.7</v>
      </c>
      <c r="F802" s="4">
        <v>56.7</v>
      </c>
      <c r="G802" s="7">
        <v>420</v>
      </c>
      <c r="I802" s="7">
        <f t="shared" si="12"/>
        <v>420</v>
      </c>
    </row>
    <row r="803" spans="1:9" x14ac:dyDescent="0.2">
      <c r="A803" s="16" t="s">
        <v>18</v>
      </c>
      <c r="B803" s="28" t="s">
        <v>1303</v>
      </c>
      <c r="C803" s="18"/>
      <c r="D803" s="28" t="s">
        <v>538</v>
      </c>
      <c r="E803" s="4">
        <v>153.01</v>
      </c>
      <c r="F803" s="4">
        <v>153.01</v>
      </c>
      <c r="G803" s="7">
        <v>1133.4100000000001</v>
      </c>
      <c r="I803" s="7">
        <f t="shared" si="12"/>
        <v>1133.4100000000001</v>
      </c>
    </row>
    <row r="804" spans="1:9" x14ac:dyDescent="0.2">
      <c r="A804" s="19" t="s">
        <v>15</v>
      </c>
      <c r="B804" s="20" t="s">
        <v>1304</v>
      </c>
      <c r="C804" s="21" t="s">
        <v>1305</v>
      </c>
      <c r="D804" s="20" t="s">
        <v>151</v>
      </c>
      <c r="E804" s="4">
        <v>0</v>
      </c>
      <c r="F804" s="4">
        <v>0</v>
      </c>
      <c r="G804" s="7">
        <v>0</v>
      </c>
      <c r="I804" s="7">
        <f t="shared" si="12"/>
        <v>0</v>
      </c>
    </row>
    <row r="805" spans="1:9" x14ac:dyDescent="0.2">
      <c r="A805" s="19" t="s">
        <v>15</v>
      </c>
      <c r="B805" s="20" t="s">
        <v>1306</v>
      </c>
      <c r="C805" s="21"/>
      <c r="D805" s="20" t="s">
        <v>384</v>
      </c>
      <c r="E805" s="4"/>
      <c r="F805" s="4"/>
      <c r="I805" s="7">
        <f t="shared" si="12"/>
        <v>0</v>
      </c>
    </row>
    <row r="806" spans="1:9" x14ac:dyDescent="0.2">
      <c r="A806" s="2" t="s">
        <v>15</v>
      </c>
      <c r="B806" s="14" t="s">
        <v>1307</v>
      </c>
      <c r="C806" s="14"/>
      <c r="D806" s="20" t="s">
        <v>366</v>
      </c>
      <c r="E806" s="4">
        <v>0.2</v>
      </c>
      <c r="F806" s="4">
        <v>0.2</v>
      </c>
      <c r="G806" s="7">
        <v>1.5</v>
      </c>
      <c r="I806" s="7">
        <f t="shared" si="12"/>
        <v>1.5</v>
      </c>
    </row>
    <row r="807" spans="1:9" x14ac:dyDescent="0.2">
      <c r="A807" s="2" t="s">
        <v>15</v>
      </c>
      <c r="B807" s="14" t="s">
        <v>1308</v>
      </c>
      <c r="C807" s="15"/>
      <c r="D807" s="20" t="s">
        <v>23</v>
      </c>
      <c r="E807" s="4">
        <v>4.3499999999999996</v>
      </c>
      <c r="F807" s="4">
        <v>4.3499999999999996</v>
      </c>
      <c r="G807" s="7">
        <v>32.25</v>
      </c>
      <c r="I807" s="7">
        <f t="shared" si="12"/>
        <v>32.25</v>
      </c>
    </row>
    <row r="808" spans="1:9" x14ac:dyDescent="0.2">
      <c r="A808" s="45" t="s">
        <v>18</v>
      </c>
      <c r="B808" s="26" t="s">
        <v>1309</v>
      </c>
      <c r="C808" s="65"/>
      <c r="D808" s="37" t="s">
        <v>1310</v>
      </c>
      <c r="E808" s="4">
        <v>0</v>
      </c>
      <c r="F808" s="4">
        <v>0</v>
      </c>
      <c r="G808" s="7">
        <v>0</v>
      </c>
      <c r="I808" s="7">
        <f t="shared" si="12"/>
        <v>0</v>
      </c>
    </row>
    <row r="809" spans="1:9" x14ac:dyDescent="0.2">
      <c r="A809" s="2" t="s">
        <v>15</v>
      </c>
      <c r="B809" s="14" t="s">
        <v>1311</v>
      </c>
      <c r="C809" s="14"/>
      <c r="D809" s="20" t="s">
        <v>47</v>
      </c>
      <c r="E809" s="4">
        <v>4.8600000000000003</v>
      </c>
      <c r="F809" s="4">
        <v>4.8600000000000003</v>
      </c>
      <c r="G809" s="7">
        <v>36</v>
      </c>
      <c r="I809" s="7">
        <f t="shared" si="12"/>
        <v>36</v>
      </c>
    </row>
    <row r="810" spans="1:9" x14ac:dyDescent="0.2">
      <c r="A810" s="1" t="s">
        <v>18</v>
      </c>
      <c r="B810" t="s">
        <v>1312</v>
      </c>
      <c r="C810" t="s">
        <v>1313</v>
      </c>
      <c r="D810" s="69" t="s">
        <v>280</v>
      </c>
      <c r="E810" s="4"/>
      <c r="F810" s="4"/>
      <c r="I810" s="7">
        <f t="shared" si="12"/>
        <v>0</v>
      </c>
    </row>
    <row r="811" spans="1:9" x14ac:dyDescent="0.2">
      <c r="A811" s="2" t="s">
        <v>15</v>
      </c>
      <c r="B811" s="14" t="s">
        <v>1314</v>
      </c>
      <c r="C811" s="17" t="s">
        <v>1313</v>
      </c>
      <c r="D811" s="20" t="s">
        <v>427</v>
      </c>
      <c r="E811" s="4"/>
      <c r="F811" s="4"/>
      <c r="I811" s="7">
        <f t="shared" si="12"/>
        <v>0</v>
      </c>
    </row>
    <row r="812" spans="1:9" x14ac:dyDescent="0.2">
      <c r="A812" s="2" t="s">
        <v>15</v>
      </c>
      <c r="B812" s="14" t="s">
        <v>1315</v>
      </c>
      <c r="C812" s="17"/>
      <c r="D812" s="20" t="s">
        <v>1285</v>
      </c>
      <c r="E812" s="4"/>
      <c r="F812" s="4"/>
      <c r="I812" s="7">
        <f t="shared" si="12"/>
        <v>0</v>
      </c>
    </row>
    <row r="813" spans="1:9" x14ac:dyDescent="0.2">
      <c r="A813" s="19" t="s">
        <v>15</v>
      </c>
      <c r="B813" s="20" t="s">
        <v>1316</v>
      </c>
      <c r="C813" s="20"/>
      <c r="D813" s="20" t="s">
        <v>1285</v>
      </c>
      <c r="E813" s="4">
        <v>2.13</v>
      </c>
      <c r="F813" s="4">
        <v>2.13</v>
      </c>
      <c r="G813" s="7">
        <v>15.75</v>
      </c>
      <c r="I813" s="7">
        <f t="shared" si="12"/>
        <v>15.75</v>
      </c>
    </row>
    <row r="814" spans="1:9" x14ac:dyDescent="0.2">
      <c r="A814" s="19" t="s">
        <v>15</v>
      </c>
      <c r="B814" s="20" t="s">
        <v>1317</v>
      </c>
      <c r="C814" s="21"/>
      <c r="D814" s="20" t="s">
        <v>101</v>
      </c>
      <c r="E814" s="4">
        <v>0</v>
      </c>
      <c r="F814" s="4">
        <v>0</v>
      </c>
      <c r="G814" s="7">
        <v>0</v>
      </c>
      <c r="I814" s="7">
        <f t="shared" si="12"/>
        <v>0</v>
      </c>
    </row>
    <row r="815" spans="1:9" x14ac:dyDescent="0.2">
      <c r="A815" s="19" t="s">
        <v>15</v>
      </c>
      <c r="B815" s="20" t="s">
        <v>1318</v>
      </c>
      <c r="C815" s="21" t="s">
        <v>1319</v>
      </c>
      <c r="D815" s="20" t="s">
        <v>1285</v>
      </c>
      <c r="E815" s="4">
        <v>2.4300000000000002</v>
      </c>
      <c r="F815" s="4">
        <v>5.16</v>
      </c>
      <c r="G815" s="7">
        <v>38.25</v>
      </c>
      <c r="I815" s="7">
        <f t="shared" si="12"/>
        <v>38.25</v>
      </c>
    </row>
    <row r="816" spans="1:9" x14ac:dyDescent="0.2">
      <c r="A816" s="41" t="s">
        <v>18</v>
      </c>
      <c r="B816" s="21" t="s">
        <v>1320</v>
      </c>
      <c r="C816" s="21"/>
      <c r="D816" s="21" t="s">
        <v>1167</v>
      </c>
      <c r="E816" s="4">
        <v>17.93</v>
      </c>
      <c r="F816" s="4">
        <v>17.93</v>
      </c>
      <c r="G816" s="7">
        <v>132.84</v>
      </c>
      <c r="I816" s="7">
        <f t="shared" si="12"/>
        <v>132.84</v>
      </c>
    </row>
    <row r="817" spans="1:9" x14ac:dyDescent="0.2">
      <c r="A817" s="19" t="s">
        <v>15</v>
      </c>
      <c r="B817" s="20" t="s">
        <v>1321</v>
      </c>
      <c r="C817" s="20"/>
      <c r="D817" s="20" t="s">
        <v>1322</v>
      </c>
      <c r="E817" s="4">
        <v>0</v>
      </c>
      <c r="F817" s="4">
        <v>0</v>
      </c>
      <c r="G817" s="7">
        <v>0</v>
      </c>
      <c r="I817" s="7">
        <f t="shared" si="12"/>
        <v>0</v>
      </c>
    </row>
    <row r="818" spans="1:9" x14ac:dyDescent="0.2">
      <c r="A818" s="19" t="s">
        <v>15</v>
      </c>
      <c r="B818" s="20" t="s">
        <v>1323</v>
      </c>
      <c r="C818" s="21" t="s">
        <v>1324</v>
      </c>
      <c r="D818" s="20" t="s">
        <v>1325</v>
      </c>
      <c r="E818" s="4">
        <v>9.42</v>
      </c>
      <c r="F818" s="4">
        <v>9.42</v>
      </c>
      <c r="G818" s="7">
        <v>69.75</v>
      </c>
      <c r="I818" s="7">
        <f t="shared" si="12"/>
        <v>69.75</v>
      </c>
    </row>
    <row r="819" spans="1:9" x14ac:dyDescent="0.2">
      <c r="A819" s="2" t="s">
        <v>15</v>
      </c>
      <c r="B819" s="20" t="s">
        <v>1326</v>
      </c>
      <c r="C819" s="70"/>
      <c r="D819" s="20" t="s">
        <v>340</v>
      </c>
      <c r="E819" s="4">
        <v>15.09</v>
      </c>
      <c r="F819" s="4">
        <v>15.09</v>
      </c>
      <c r="G819" s="7">
        <v>111.75</v>
      </c>
      <c r="I819" s="7">
        <f t="shared" si="12"/>
        <v>111.75</v>
      </c>
    </row>
    <row r="820" spans="1:9" x14ac:dyDescent="0.2">
      <c r="A820" s="31" t="s">
        <v>15</v>
      </c>
      <c r="B820" s="20" t="s">
        <v>1327</v>
      </c>
      <c r="C820" s="20"/>
      <c r="D820" s="20" t="s">
        <v>1328</v>
      </c>
      <c r="E820" s="4">
        <v>7.29</v>
      </c>
      <c r="F820" s="4">
        <v>7.29</v>
      </c>
      <c r="G820" s="7">
        <v>54</v>
      </c>
      <c r="I820" s="7">
        <f t="shared" si="12"/>
        <v>54</v>
      </c>
    </row>
    <row r="821" spans="1:9" x14ac:dyDescent="0.2">
      <c r="A821" s="29" t="s">
        <v>26</v>
      </c>
      <c r="B821" s="37" t="s">
        <v>1329</v>
      </c>
      <c r="C821" s="37"/>
      <c r="D821" s="37" t="s">
        <v>727</v>
      </c>
      <c r="E821" s="4">
        <v>7.49</v>
      </c>
      <c r="F821" s="4">
        <v>7.49</v>
      </c>
      <c r="G821" s="7">
        <v>55.5</v>
      </c>
      <c r="I821" s="7">
        <f t="shared" si="12"/>
        <v>55.5</v>
      </c>
    </row>
    <row r="822" spans="1:9" x14ac:dyDescent="0.2">
      <c r="A822" s="29" t="s">
        <v>26</v>
      </c>
      <c r="B822" s="37" t="s">
        <v>1330</v>
      </c>
      <c r="C822" s="37"/>
      <c r="D822" s="37" t="s">
        <v>1167</v>
      </c>
      <c r="E822" s="4">
        <v>276.24</v>
      </c>
      <c r="F822" s="4">
        <v>276.24</v>
      </c>
      <c r="G822" s="7">
        <v>2046.2</v>
      </c>
      <c r="I822" s="7">
        <f t="shared" si="12"/>
        <v>2046.2</v>
      </c>
    </row>
    <row r="823" spans="1:9" x14ac:dyDescent="0.2">
      <c r="A823" s="31" t="s">
        <v>15</v>
      </c>
      <c r="B823" s="20" t="s">
        <v>1331</v>
      </c>
      <c r="C823" s="20"/>
      <c r="D823" s="20" t="s">
        <v>384</v>
      </c>
      <c r="E823" s="4">
        <v>7.9</v>
      </c>
      <c r="F823" s="4">
        <v>7.9</v>
      </c>
      <c r="G823" s="7">
        <v>58.5</v>
      </c>
      <c r="I823" s="7">
        <f t="shared" si="12"/>
        <v>58.5</v>
      </c>
    </row>
    <row r="824" spans="1:9" x14ac:dyDescent="0.2">
      <c r="A824" s="2" t="s">
        <v>15</v>
      </c>
      <c r="B824" s="14" t="s">
        <v>1332</v>
      </c>
      <c r="C824" s="14"/>
      <c r="D824" s="14" t="s">
        <v>1333</v>
      </c>
      <c r="E824" s="4">
        <v>0.3</v>
      </c>
      <c r="F824" s="4">
        <v>0</v>
      </c>
      <c r="G824" s="7">
        <v>2.25</v>
      </c>
      <c r="I824" s="7">
        <f t="shared" si="12"/>
        <v>2.25</v>
      </c>
    </row>
    <row r="825" spans="1:9" x14ac:dyDescent="0.2">
      <c r="A825" s="2" t="s">
        <v>15</v>
      </c>
      <c r="B825" s="14" t="s">
        <v>1334</v>
      </c>
      <c r="C825" s="14"/>
      <c r="D825" s="14" t="s">
        <v>653</v>
      </c>
      <c r="E825" s="4">
        <v>12.15</v>
      </c>
      <c r="F825" s="4">
        <v>12.15</v>
      </c>
      <c r="G825" s="7">
        <v>90</v>
      </c>
      <c r="I825" s="7">
        <f t="shared" si="12"/>
        <v>90</v>
      </c>
    </row>
    <row r="826" spans="1:9" x14ac:dyDescent="0.2">
      <c r="A826" s="45" t="s">
        <v>26</v>
      </c>
      <c r="B826" s="26" t="s">
        <v>1335</v>
      </c>
      <c r="C826" s="26"/>
      <c r="D826" s="26" t="s">
        <v>127</v>
      </c>
      <c r="E826" s="4">
        <v>0</v>
      </c>
      <c r="F826" s="4">
        <v>0</v>
      </c>
      <c r="G826" s="7">
        <v>0</v>
      </c>
      <c r="I826" s="7">
        <f t="shared" si="12"/>
        <v>0</v>
      </c>
    </row>
    <row r="827" spans="1:9" x14ac:dyDescent="0.2">
      <c r="A827" s="2" t="s">
        <v>15</v>
      </c>
      <c r="B827" s="14" t="s">
        <v>1336</v>
      </c>
      <c r="C827" s="54" t="s">
        <v>1337</v>
      </c>
      <c r="D827" s="15" t="s">
        <v>470</v>
      </c>
      <c r="E827" s="4">
        <v>0.1</v>
      </c>
      <c r="F827" s="4">
        <v>0.1</v>
      </c>
      <c r="G827" s="7">
        <v>0.75</v>
      </c>
      <c r="I827" s="7">
        <f t="shared" si="12"/>
        <v>0.75</v>
      </c>
    </row>
    <row r="828" spans="1:9" x14ac:dyDescent="0.2">
      <c r="A828" s="2" t="s">
        <v>15</v>
      </c>
      <c r="B828" s="14" t="s">
        <v>1338</v>
      </c>
      <c r="C828" s="14"/>
      <c r="D828" s="14" t="s">
        <v>1007</v>
      </c>
      <c r="E828" s="4">
        <v>2.33</v>
      </c>
      <c r="F828" s="4">
        <v>2.33</v>
      </c>
      <c r="G828" s="7">
        <v>17.25</v>
      </c>
      <c r="I828" s="7">
        <f t="shared" si="12"/>
        <v>17.25</v>
      </c>
    </row>
    <row r="829" spans="1:9" x14ac:dyDescent="0.2">
      <c r="A829" s="45" t="s">
        <v>26</v>
      </c>
      <c r="B829" s="26" t="s">
        <v>1339</v>
      </c>
      <c r="C829" s="26"/>
      <c r="D829" s="26" t="s">
        <v>1214</v>
      </c>
      <c r="E829" s="4">
        <v>0</v>
      </c>
      <c r="F829" s="4">
        <v>0</v>
      </c>
      <c r="G829" s="7">
        <v>0</v>
      </c>
      <c r="I829" s="7">
        <f t="shared" si="12"/>
        <v>0</v>
      </c>
    </row>
    <row r="830" spans="1:9" x14ac:dyDescent="0.2">
      <c r="A830" s="45" t="s">
        <v>26</v>
      </c>
      <c r="B830" s="26" t="s">
        <v>1340</v>
      </c>
      <c r="C830" s="26"/>
      <c r="D830" s="26" t="s">
        <v>1341</v>
      </c>
      <c r="E830" s="4"/>
      <c r="F830" s="4"/>
      <c r="I830" s="7">
        <f t="shared" si="12"/>
        <v>0</v>
      </c>
    </row>
    <row r="831" spans="1:9" x14ac:dyDescent="0.2">
      <c r="A831" s="53" t="s">
        <v>18</v>
      </c>
      <c r="B831" s="21" t="s">
        <v>1342</v>
      </c>
      <c r="C831" s="21"/>
      <c r="D831" s="21" t="s">
        <v>28</v>
      </c>
      <c r="E831" s="4">
        <f>834.93-1.22</f>
        <v>833.70999999999992</v>
      </c>
      <c r="F831" s="4">
        <v>833.71</v>
      </c>
      <c r="G831" s="7">
        <f>5958-9</f>
        <v>5949</v>
      </c>
      <c r="H831" s="7">
        <v>153</v>
      </c>
      <c r="I831" s="7">
        <f t="shared" si="12"/>
        <v>6102</v>
      </c>
    </row>
    <row r="832" spans="1:9" x14ac:dyDescent="0.2">
      <c r="A832" s="36" t="s">
        <v>15</v>
      </c>
      <c r="B832" s="20" t="s">
        <v>1343</v>
      </c>
      <c r="C832" s="20"/>
      <c r="D832" s="20" t="s">
        <v>28</v>
      </c>
      <c r="E832" s="4">
        <v>1.22</v>
      </c>
      <c r="F832" s="4">
        <v>1.22</v>
      </c>
      <c r="G832" s="7">
        <v>9</v>
      </c>
      <c r="I832" s="7">
        <f t="shared" si="12"/>
        <v>9</v>
      </c>
    </row>
    <row r="833" spans="1:9" x14ac:dyDescent="0.2">
      <c r="A833" s="60" t="s">
        <v>18</v>
      </c>
      <c r="B833" s="69" t="s">
        <v>1344</v>
      </c>
      <c r="C833" s="69"/>
      <c r="D833" s="69" t="s">
        <v>808</v>
      </c>
      <c r="E833" s="4">
        <v>0</v>
      </c>
      <c r="F833" s="4">
        <v>0</v>
      </c>
      <c r="G833" s="7">
        <v>0</v>
      </c>
      <c r="I833" s="7">
        <f t="shared" si="12"/>
        <v>0</v>
      </c>
    </row>
    <row r="834" spans="1:9" x14ac:dyDescent="0.2">
      <c r="A834" s="36" t="s">
        <v>15</v>
      </c>
      <c r="B834" s="20" t="s">
        <v>1345</v>
      </c>
      <c r="C834" s="69"/>
      <c r="D834" s="69"/>
      <c r="E834" s="4"/>
      <c r="F834" s="4"/>
      <c r="I834" s="7">
        <f t="shared" si="12"/>
        <v>0</v>
      </c>
    </row>
    <row r="835" spans="1:9" x14ac:dyDescent="0.2">
      <c r="A835" s="36" t="s">
        <v>15</v>
      </c>
      <c r="B835" s="20" t="s">
        <v>1346</v>
      </c>
      <c r="C835" s="21" t="s">
        <v>1347</v>
      </c>
      <c r="D835" s="20" t="s">
        <v>384</v>
      </c>
      <c r="E835" s="4">
        <v>0.61</v>
      </c>
      <c r="F835" s="4">
        <v>0.61</v>
      </c>
      <c r="G835" s="7">
        <v>4.5</v>
      </c>
      <c r="I835" s="7">
        <f t="shared" si="12"/>
        <v>4.5</v>
      </c>
    </row>
    <row r="836" spans="1:9" x14ac:dyDescent="0.2">
      <c r="A836" s="19" t="s">
        <v>15</v>
      </c>
      <c r="B836" s="20" t="s">
        <v>1348</v>
      </c>
      <c r="C836" s="21"/>
      <c r="D836" s="20" t="s">
        <v>163</v>
      </c>
      <c r="E836" s="4">
        <v>4.05</v>
      </c>
      <c r="F836" s="4">
        <v>0.41</v>
      </c>
      <c r="G836" s="7">
        <v>3</v>
      </c>
      <c r="I836" s="7">
        <f t="shared" si="12"/>
        <v>3</v>
      </c>
    </row>
    <row r="837" spans="1:9" x14ac:dyDescent="0.2">
      <c r="A837" s="2" t="s">
        <v>15</v>
      </c>
      <c r="B837" s="20" t="s">
        <v>1349</v>
      </c>
      <c r="C837" s="15"/>
      <c r="D837" s="20" t="s">
        <v>653</v>
      </c>
      <c r="E837" s="4">
        <v>0</v>
      </c>
      <c r="F837" s="4">
        <v>0</v>
      </c>
      <c r="G837" s="7">
        <v>0</v>
      </c>
      <c r="I837" s="7">
        <f t="shared" ref="I837:I900" si="13">SUM(G837:H837)</f>
        <v>0</v>
      </c>
    </row>
    <row r="838" spans="1:9" x14ac:dyDescent="0.2">
      <c r="A838" s="2" t="s">
        <v>15</v>
      </c>
      <c r="B838" s="20" t="s">
        <v>1350</v>
      </c>
      <c r="C838" s="17" t="s">
        <v>1351</v>
      </c>
      <c r="D838" s="20" t="s">
        <v>1352</v>
      </c>
      <c r="E838" s="4"/>
      <c r="F838" s="4"/>
      <c r="I838" s="7">
        <f t="shared" si="13"/>
        <v>0</v>
      </c>
    </row>
    <row r="839" spans="1:9" x14ac:dyDescent="0.2">
      <c r="A839" s="2" t="s">
        <v>15</v>
      </c>
      <c r="B839" s="20" t="s">
        <v>1353</v>
      </c>
      <c r="C839" s="17" t="s">
        <v>1354</v>
      </c>
      <c r="D839" s="20" t="s">
        <v>218</v>
      </c>
      <c r="E839" s="4">
        <v>0</v>
      </c>
      <c r="F839" s="4">
        <v>0</v>
      </c>
      <c r="G839" s="7">
        <v>0</v>
      </c>
      <c r="I839" s="7">
        <f t="shared" si="13"/>
        <v>0</v>
      </c>
    </row>
    <row r="840" spans="1:9" x14ac:dyDescent="0.2">
      <c r="A840" s="45" t="s">
        <v>26</v>
      </c>
      <c r="B840" s="37" t="s">
        <v>1355</v>
      </c>
      <c r="C840" s="26"/>
      <c r="D840" s="37" t="s">
        <v>1356</v>
      </c>
      <c r="E840" s="4">
        <f>1225.6+98.46+1.05</f>
        <v>1325.11</v>
      </c>
      <c r="F840" s="4">
        <f>1225.6+98.46+1.05</f>
        <v>1325.11</v>
      </c>
      <c r="G840" s="7">
        <f>8994.070006+729.34+7.81</f>
        <v>9731.2200059999996</v>
      </c>
      <c r="H840" s="7">
        <v>56.999999699999996</v>
      </c>
      <c r="I840" s="7">
        <f t="shared" si="13"/>
        <v>9788.2200056999991</v>
      </c>
    </row>
    <row r="841" spans="1:9" x14ac:dyDescent="0.2">
      <c r="A841" s="2" t="s">
        <v>15</v>
      </c>
      <c r="B841" s="20" t="s">
        <v>1357</v>
      </c>
      <c r="C841" s="17" t="s">
        <v>1358</v>
      </c>
      <c r="D841" s="20" t="s">
        <v>252</v>
      </c>
      <c r="E841" s="4">
        <v>0</v>
      </c>
      <c r="F841" s="4">
        <v>0</v>
      </c>
      <c r="G841" s="7">
        <v>0</v>
      </c>
      <c r="I841" s="7">
        <f t="shared" si="13"/>
        <v>0</v>
      </c>
    </row>
    <row r="842" spans="1:9" x14ac:dyDescent="0.2">
      <c r="A842" s="2" t="s">
        <v>15</v>
      </c>
      <c r="B842" s="20" t="s">
        <v>1359</v>
      </c>
      <c r="C842" s="17"/>
      <c r="D842" s="20" t="s">
        <v>1360</v>
      </c>
      <c r="E842" s="4"/>
      <c r="F842" s="4"/>
      <c r="I842" s="7">
        <f t="shared" si="13"/>
        <v>0</v>
      </c>
    </row>
    <row r="843" spans="1:9" x14ac:dyDescent="0.2">
      <c r="A843" s="16" t="s">
        <v>18</v>
      </c>
      <c r="B843" s="21" t="s">
        <v>1361</v>
      </c>
      <c r="C843" s="17"/>
      <c r="D843" s="21" t="s">
        <v>28</v>
      </c>
      <c r="E843" s="4">
        <v>61.32</v>
      </c>
      <c r="F843" s="4">
        <v>61.26</v>
      </c>
      <c r="G843" s="7">
        <v>367.15</v>
      </c>
      <c r="H843" s="7">
        <v>58.5</v>
      </c>
      <c r="I843" s="7">
        <f t="shared" si="13"/>
        <v>425.65</v>
      </c>
    </row>
    <row r="844" spans="1:9" x14ac:dyDescent="0.2">
      <c r="A844" s="45" t="s">
        <v>26</v>
      </c>
      <c r="B844" s="37" t="s">
        <v>1362</v>
      </c>
      <c r="C844" s="17"/>
      <c r="D844" s="37" t="s">
        <v>1363</v>
      </c>
      <c r="E844" s="4">
        <v>5909.11</v>
      </c>
      <c r="F844" s="4">
        <v>5908.35</v>
      </c>
      <c r="G844" s="7">
        <v>43274.908000000003</v>
      </c>
      <c r="H844" s="7">
        <v>33120</v>
      </c>
      <c r="I844" s="7">
        <f t="shared" si="13"/>
        <v>76394.907999999996</v>
      </c>
    </row>
    <row r="845" spans="1:9" x14ac:dyDescent="0.2">
      <c r="A845" s="2" t="s">
        <v>15</v>
      </c>
      <c r="B845" s="20" t="s">
        <v>1364</v>
      </c>
      <c r="C845" s="14"/>
      <c r="D845" s="20" t="s">
        <v>343</v>
      </c>
      <c r="E845" s="4">
        <v>6.38</v>
      </c>
      <c r="F845" s="4">
        <v>6.38</v>
      </c>
      <c r="G845" s="7">
        <v>47.25</v>
      </c>
      <c r="I845" s="7">
        <f t="shared" si="13"/>
        <v>47.25</v>
      </c>
    </row>
    <row r="846" spans="1:9" x14ac:dyDescent="0.2">
      <c r="A846" s="2" t="s">
        <v>15</v>
      </c>
      <c r="B846" s="20" t="s">
        <v>1365</v>
      </c>
      <c r="C846" s="15"/>
      <c r="D846" s="20" t="s">
        <v>816</v>
      </c>
      <c r="E846" s="4">
        <v>8.61</v>
      </c>
      <c r="F846" s="4">
        <v>8.61</v>
      </c>
      <c r="G846" s="7">
        <v>63.75</v>
      </c>
      <c r="I846" s="7">
        <f t="shared" si="13"/>
        <v>63.75</v>
      </c>
    </row>
    <row r="847" spans="1:9" x14ac:dyDescent="0.2">
      <c r="A847" s="45" t="s">
        <v>18</v>
      </c>
      <c r="B847" s="37" t="s">
        <v>1366</v>
      </c>
      <c r="C847" s="65"/>
      <c r="D847" s="37" t="s">
        <v>79</v>
      </c>
      <c r="E847" s="4">
        <v>0</v>
      </c>
      <c r="F847" s="4">
        <v>0</v>
      </c>
      <c r="G847" s="7">
        <v>0</v>
      </c>
      <c r="I847" s="7">
        <f t="shared" si="13"/>
        <v>0</v>
      </c>
    </row>
    <row r="848" spans="1:9" x14ac:dyDescent="0.2">
      <c r="A848" s="22" t="s">
        <v>15</v>
      </c>
      <c r="B848" s="34" t="s">
        <v>1367</v>
      </c>
      <c r="C848" s="15"/>
      <c r="D848" s="20" t="s">
        <v>23</v>
      </c>
      <c r="E848" s="4"/>
      <c r="F848" s="4"/>
      <c r="I848" s="7">
        <f t="shared" si="13"/>
        <v>0</v>
      </c>
    </row>
    <row r="849" spans="1:9" x14ac:dyDescent="0.2">
      <c r="A849" s="29" t="s">
        <v>26</v>
      </c>
      <c r="B849" s="37" t="s">
        <v>1368</v>
      </c>
      <c r="C849" s="65"/>
      <c r="D849" s="37" t="s">
        <v>1004</v>
      </c>
      <c r="E849" s="4"/>
      <c r="F849" s="4"/>
      <c r="I849" s="7">
        <f t="shared" si="13"/>
        <v>0</v>
      </c>
    </row>
    <row r="850" spans="1:9" x14ac:dyDescent="0.2">
      <c r="A850" s="31" t="s">
        <v>15</v>
      </c>
      <c r="B850" s="67" t="s">
        <v>1369</v>
      </c>
      <c r="C850" s="67"/>
      <c r="D850" s="67" t="s">
        <v>151</v>
      </c>
      <c r="E850" s="4">
        <v>0.61</v>
      </c>
      <c r="F850" s="4">
        <v>0.61</v>
      </c>
      <c r="G850" s="7">
        <v>4.5</v>
      </c>
      <c r="I850" s="7">
        <f t="shared" si="13"/>
        <v>4.5</v>
      </c>
    </row>
    <row r="851" spans="1:9" x14ac:dyDescent="0.2">
      <c r="A851" s="2" t="s">
        <v>15</v>
      </c>
      <c r="B851" s="14" t="s">
        <v>1370</v>
      </c>
      <c r="C851" s="14"/>
      <c r="D851" s="14" t="s">
        <v>187</v>
      </c>
      <c r="E851" s="4">
        <v>0</v>
      </c>
      <c r="F851" s="4">
        <v>0</v>
      </c>
      <c r="G851" s="7">
        <v>0</v>
      </c>
      <c r="I851" s="7">
        <f t="shared" si="13"/>
        <v>0</v>
      </c>
    </row>
    <row r="852" spans="1:9" x14ac:dyDescent="0.2">
      <c r="A852" s="2" t="s">
        <v>15</v>
      </c>
      <c r="B852" s="14" t="s">
        <v>1371</v>
      </c>
      <c r="C852" s="17" t="s">
        <v>1147</v>
      </c>
      <c r="D852" s="14" t="s">
        <v>23</v>
      </c>
      <c r="E852" s="4">
        <v>12.56</v>
      </c>
      <c r="F852" s="4">
        <v>12.56</v>
      </c>
      <c r="G852" s="7">
        <v>93</v>
      </c>
      <c r="I852" s="7">
        <f t="shared" si="13"/>
        <v>93</v>
      </c>
    </row>
    <row r="853" spans="1:9" x14ac:dyDescent="0.2">
      <c r="A853" s="2" t="s">
        <v>15</v>
      </c>
      <c r="B853" s="14" t="s">
        <v>1372</v>
      </c>
      <c r="C853" s="17"/>
      <c r="D853" s="14" t="s">
        <v>384</v>
      </c>
      <c r="E853" s="4"/>
      <c r="F853" s="4"/>
      <c r="I853" s="7">
        <f t="shared" si="13"/>
        <v>0</v>
      </c>
    </row>
    <row r="854" spans="1:9" x14ac:dyDescent="0.2">
      <c r="A854" s="2" t="s">
        <v>15</v>
      </c>
      <c r="B854" s="14" t="s">
        <v>1373</v>
      </c>
      <c r="C854" s="17"/>
      <c r="D854" s="14" t="s">
        <v>1374</v>
      </c>
      <c r="E854" s="4">
        <v>0</v>
      </c>
      <c r="F854" s="4">
        <v>0</v>
      </c>
      <c r="G854" s="7">
        <v>0</v>
      </c>
      <c r="I854" s="7">
        <f t="shared" si="13"/>
        <v>0</v>
      </c>
    </row>
    <row r="855" spans="1:9" x14ac:dyDescent="0.2">
      <c r="A855" s="2" t="s">
        <v>15</v>
      </c>
      <c r="B855" s="14" t="s">
        <v>1375</v>
      </c>
      <c r="C855" s="15"/>
      <c r="D855" s="14" t="s">
        <v>216</v>
      </c>
      <c r="E855" s="4">
        <v>1.82</v>
      </c>
      <c r="F855" s="4">
        <v>1.82</v>
      </c>
      <c r="G855" s="7">
        <v>13.5</v>
      </c>
      <c r="I855" s="7">
        <f t="shared" si="13"/>
        <v>13.5</v>
      </c>
    </row>
    <row r="856" spans="1:9" x14ac:dyDescent="0.2">
      <c r="A856" s="31" t="s">
        <v>15</v>
      </c>
      <c r="B856" s="32" t="s">
        <v>1376</v>
      </c>
      <c r="C856" s="15"/>
      <c r="D856" s="15" t="s">
        <v>681</v>
      </c>
      <c r="E856" s="4">
        <v>11.25</v>
      </c>
      <c r="F856" s="4">
        <v>7.59</v>
      </c>
      <c r="G856" s="7">
        <v>56.25</v>
      </c>
      <c r="I856" s="7">
        <f t="shared" si="13"/>
        <v>56.25</v>
      </c>
    </row>
    <row r="857" spans="1:9" x14ac:dyDescent="0.2">
      <c r="A857" s="19" t="s">
        <v>15</v>
      </c>
      <c r="B857" s="20" t="s">
        <v>1377</v>
      </c>
      <c r="C857" s="21" t="s">
        <v>1378</v>
      </c>
      <c r="D857" s="20" t="s">
        <v>1379</v>
      </c>
      <c r="E857" s="4">
        <v>10.43</v>
      </c>
      <c r="F857" s="4">
        <v>10.43</v>
      </c>
      <c r="G857" s="7">
        <v>77.25</v>
      </c>
      <c r="I857" s="7">
        <f t="shared" si="13"/>
        <v>77.25</v>
      </c>
    </row>
    <row r="858" spans="1:9" x14ac:dyDescent="0.2">
      <c r="A858" s="1" t="s">
        <v>18</v>
      </c>
      <c r="B858" t="s">
        <v>1380</v>
      </c>
      <c r="C858" t="s">
        <v>1381</v>
      </c>
      <c r="D858" t="s">
        <v>1382</v>
      </c>
      <c r="E858" s="4">
        <v>740.52</v>
      </c>
      <c r="F858" s="4">
        <v>740.52</v>
      </c>
      <c r="G858" s="7">
        <v>5472</v>
      </c>
      <c r="H858" s="7">
        <v>9</v>
      </c>
      <c r="I858" s="7">
        <f t="shared" si="13"/>
        <v>5481</v>
      </c>
    </row>
    <row r="859" spans="1:9" x14ac:dyDescent="0.2">
      <c r="A859" s="2" t="s">
        <v>15</v>
      </c>
      <c r="B859" s="14" t="s">
        <v>1383</v>
      </c>
      <c r="C859" s="17" t="s">
        <v>1381</v>
      </c>
      <c r="D859" s="14" t="s">
        <v>283</v>
      </c>
      <c r="E859" s="4">
        <v>0</v>
      </c>
      <c r="F859" s="4">
        <v>0</v>
      </c>
      <c r="G859" s="7">
        <v>0</v>
      </c>
      <c r="I859" s="7">
        <f t="shared" si="13"/>
        <v>0</v>
      </c>
    </row>
    <row r="860" spans="1:9" x14ac:dyDescent="0.2">
      <c r="A860" s="2" t="s">
        <v>15</v>
      </c>
      <c r="B860" s="14" t="s">
        <v>1384</v>
      </c>
      <c r="C860" s="17" t="s">
        <v>1385</v>
      </c>
      <c r="D860" s="14" t="s">
        <v>37</v>
      </c>
      <c r="E860" s="4">
        <v>1.22</v>
      </c>
      <c r="F860" s="4">
        <v>1.22</v>
      </c>
      <c r="G860" s="7">
        <v>9</v>
      </c>
      <c r="I860" s="7">
        <f t="shared" si="13"/>
        <v>9</v>
      </c>
    </row>
    <row r="861" spans="1:9" x14ac:dyDescent="0.2">
      <c r="A861" s="2" t="s">
        <v>15</v>
      </c>
      <c r="B861" s="14" t="s">
        <v>1386</v>
      </c>
      <c r="C861" s="17"/>
      <c r="D861" s="14" t="s">
        <v>384</v>
      </c>
      <c r="E861" s="4">
        <v>2.4300000000000002</v>
      </c>
      <c r="F861" s="4">
        <v>2.4300000000000002</v>
      </c>
      <c r="G861" s="7">
        <v>18</v>
      </c>
      <c r="I861" s="7">
        <f t="shared" si="13"/>
        <v>18</v>
      </c>
    </row>
    <row r="862" spans="1:9" x14ac:dyDescent="0.2">
      <c r="A862" s="45" t="s">
        <v>26</v>
      </c>
      <c r="B862" s="26" t="s">
        <v>1387</v>
      </c>
      <c r="C862" s="26"/>
      <c r="D862" s="26" t="s">
        <v>1388</v>
      </c>
      <c r="E862" s="4">
        <v>2724.74</v>
      </c>
      <c r="F862" s="51">
        <v>2724.74</v>
      </c>
      <c r="G862" s="7">
        <v>19969.919999999998</v>
      </c>
      <c r="H862" s="7">
        <v>144</v>
      </c>
      <c r="I862" s="7">
        <f t="shared" si="13"/>
        <v>20113.919999999998</v>
      </c>
    </row>
    <row r="863" spans="1:9" x14ac:dyDescent="0.2">
      <c r="A863" s="16" t="s">
        <v>18</v>
      </c>
      <c r="B863" s="17" t="s">
        <v>1389</v>
      </c>
      <c r="C863" s="18"/>
      <c r="D863" s="17" t="s">
        <v>1390</v>
      </c>
      <c r="E863" s="4">
        <v>18.989999999999998</v>
      </c>
      <c r="F863" s="4">
        <v>18.989999999999998</v>
      </c>
      <c r="G863" s="7">
        <v>140.66999999999999</v>
      </c>
      <c r="I863" s="7">
        <f t="shared" si="13"/>
        <v>140.66999999999999</v>
      </c>
    </row>
    <row r="864" spans="1:9" x14ac:dyDescent="0.2">
      <c r="A864" s="2" t="s">
        <v>15</v>
      </c>
      <c r="B864" s="14" t="s">
        <v>1391</v>
      </c>
      <c r="C864" s="26" t="s">
        <v>1392</v>
      </c>
      <c r="D864" s="14" t="s">
        <v>324</v>
      </c>
      <c r="E864" s="4">
        <v>0</v>
      </c>
      <c r="F864" s="4">
        <v>0</v>
      </c>
      <c r="G864" s="7">
        <v>0</v>
      </c>
      <c r="I864" s="7">
        <f t="shared" si="13"/>
        <v>0</v>
      </c>
    </row>
    <row r="865" spans="1:9" x14ac:dyDescent="0.2">
      <c r="A865" s="1" t="s">
        <v>18</v>
      </c>
      <c r="B865" t="s">
        <v>1393</v>
      </c>
      <c r="D865" t="s">
        <v>538</v>
      </c>
      <c r="E865" s="4">
        <v>165.91</v>
      </c>
      <c r="F865" s="4">
        <v>165.91</v>
      </c>
      <c r="G865" s="7">
        <v>1229</v>
      </c>
      <c r="I865" s="7">
        <f t="shared" si="13"/>
        <v>1229</v>
      </c>
    </row>
    <row r="866" spans="1:9" x14ac:dyDescent="0.2">
      <c r="A866" s="2" t="s">
        <v>15</v>
      </c>
      <c r="B866" s="14" t="s">
        <v>1394</v>
      </c>
      <c r="C866" s="14"/>
      <c r="D866" s="14" t="s">
        <v>538</v>
      </c>
      <c r="E866" s="4">
        <v>0</v>
      </c>
      <c r="F866" s="4">
        <v>0</v>
      </c>
      <c r="G866" s="7">
        <v>0</v>
      </c>
      <c r="I866" s="7">
        <f t="shared" si="13"/>
        <v>0</v>
      </c>
    </row>
    <row r="867" spans="1:9" x14ac:dyDescent="0.2">
      <c r="A867" s="2" t="s">
        <v>15</v>
      </c>
      <c r="B867" s="14" t="s">
        <v>1395</v>
      </c>
      <c r="C867" s="14"/>
      <c r="D867" s="14" t="s">
        <v>37</v>
      </c>
      <c r="E867" s="4">
        <v>1.22</v>
      </c>
      <c r="F867" s="4">
        <v>1.22</v>
      </c>
      <c r="G867" s="7">
        <v>9</v>
      </c>
      <c r="I867" s="7">
        <f t="shared" si="13"/>
        <v>9</v>
      </c>
    </row>
    <row r="868" spans="1:9" x14ac:dyDescent="0.2">
      <c r="A868" s="2" t="s">
        <v>15</v>
      </c>
      <c r="B868" s="14" t="s">
        <v>1396</v>
      </c>
      <c r="C868" s="14"/>
      <c r="D868" s="14" t="s">
        <v>141</v>
      </c>
      <c r="E868" s="4"/>
      <c r="F868" s="4"/>
      <c r="I868" s="7">
        <f t="shared" si="13"/>
        <v>0</v>
      </c>
    </row>
    <row r="869" spans="1:9" x14ac:dyDescent="0.2">
      <c r="A869" s="2" t="s">
        <v>15</v>
      </c>
      <c r="B869" s="14" t="s">
        <v>1397</v>
      </c>
      <c r="C869" s="14"/>
      <c r="D869" s="14" t="s">
        <v>37</v>
      </c>
      <c r="E869" s="4">
        <v>14.28</v>
      </c>
      <c r="F869" s="4">
        <v>14.28</v>
      </c>
      <c r="G869" s="7">
        <v>105.75</v>
      </c>
      <c r="I869" s="7">
        <f t="shared" si="13"/>
        <v>105.75</v>
      </c>
    </row>
    <row r="870" spans="1:9" x14ac:dyDescent="0.2">
      <c r="A870" s="16" t="s">
        <v>430</v>
      </c>
      <c r="B870" s="17" t="s">
        <v>1398</v>
      </c>
      <c r="C870" s="18"/>
      <c r="D870" s="17" t="s">
        <v>1399</v>
      </c>
      <c r="E870" s="4">
        <f>6715.67-5.16</f>
        <v>6710.51</v>
      </c>
      <c r="F870" s="4">
        <v>6710.51</v>
      </c>
      <c r="G870" s="7">
        <f>49599-38.25</f>
        <v>49560.75</v>
      </c>
      <c r="H870" s="7">
        <v>99</v>
      </c>
      <c r="I870" s="7">
        <f t="shared" si="13"/>
        <v>49659.75</v>
      </c>
    </row>
    <row r="871" spans="1:9" x14ac:dyDescent="0.2">
      <c r="A871" s="2" t="s">
        <v>15</v>
      </c>
      <c r="B871" s="14" t="s">
        <v>1398</v>
      </c>
      <c r="C871" s="15"/>
      <c r="D871" s="14" t="s">
        <v>1399</v>
      </c>
      <c r="E871" s="4">
        <v>5.16</v>
      </c>
      <c r="F871" s="4">
        <v>5.16</v>
      </c>
      <c r="G871" s="7">
        <v>38.25</v>
      </c>
      <c r="I871" s="7">
        <f t="shared" si="13"/>
        <v>38.25</v>
      </c>
    </row>
    <row r="872" spans="1:9" x14ac:dyDescent="0.2">
      <c r="A872" s="2" t="s">
        <v>15</v>
      </c>
      <c r="B872" s="14" t="s">
        <v>1400</v>
      </c>
      <c r="C872" s="14"/>
      <c r="D872" s="14" t="s">
        <v>45</v>
      </c>
      <c r="E872" s="4">
        <v>0</v>
      </c>
      <c r="F872" s="4">
        <v>0</v>
      </c>
      <c r="G872" s="7">
        <v>0</v>
      </c>
      <c r="I872" s="7">
        <f t="shared" si="13"/>
        <v>0</v>
      </c>
    </row>
    <row r="873" spans="1:9" x14ac:dyDescent="0.2">
      <c r="A873" s="2" t="s">
        <v>15</v>
      </c>
      <c r="B873" s="14" t="s">
        <v>1401</v>
      </c>
      <c r="C873" s="14"/>
      <c r="D873" s="14" t="s">
        <v>1402</v>
      </c>
      <c r="E873" s="4">
        <v>2.63</v>
      </c>
      <c r="F873" s="4">
        <v>2.63</v>
      </c>
      <c r="G873" s="7">
        <v>19.5</v>
      </c>
      <c r="I873" s="7">
        <f t="shared" si="13"/>
        <v>19.5</v>
      </c>
    </row>
    <row r="874" spans="1:9" x14ac:dyDescent="0.2">
      <c r="A874" s="2" t="s">
        <v>15</v>
      </c>
      <c r="B874" s="14" t="s">
        <v>1403</v>
      </c>
      <c r="C874" s="14"/>
      <c r="D874" s="14" t="s">
        <v>1404</v>
      </c>
      <c r="E874" s="4">
        <v>27.34</v>
      </c>
      <c r="F874" s="4">
        <v>27.34</v>
      </c>
      <c r="G874" s="7">
        <v>202.5</v>
      </c>
      <c r="I874" s="7">
        <f t="shared" si="13"/>
        <v>202.5</v>
      </c>
    </row>
    <row r="875" spans="1:9" x14ac:dyDescent="0.2">
      <c r="A875" s="2" t="s">
        <v>15</v>
      </c>
      <c r="B875" s="14" t="s">
        <v>1405</v>
      </c>
      <c r="C875" s="14"/>
      <c r="D875" s="14" t="s">
        <v>508</v>
      </c>
      <c r="E875" s="4">
        <v>5.57</v>
      </c>
      <c r="F875" s="4">
        <v>5.57</v>
      </c>
      <c r="G875" s="7">
        <v>41.25</v>
      </c>
      <c r="I875" s="7">
        <f t="shared" si="13"/>
        <v>41.25</v>
      </c>
    </row>
    <row r="876" spans="1:9" x14ac:dyDescent="0.2">
      <c r="A876" s="2" t="s">
        <v>15</v>
      </c>
      <c r="B876" s="14" t="s">
        <v>1406</v>
      </c>
      <c r="C876" s="14"/>
      <c r="D876" s="14" t="s">
        <v>77</v>
      </c>
      <c r="E876" s="4">
        <v>0</v>
      </c>
      <c r="F876" s="4">
        <v>0</v>
      </c>
      <c r="G876" s="7">
        <v>0</v>
      </c>
      <c r="I876" s="7">
        <f t="shared" si="13"/>
        <v>0</v>
      </c>
    </row>
    <row r="877" spans="1:9" x14ac:dyDescent="0.2">
      <c r="A877" s="2" t="s">
        <v>15</v>
      </c>
      <c r="B877" s="14" t="s">
        <v>1407</v>
      </c>
      <c r="C877" s="15"/>
      <c r="D877" s="15" t="s">
        <v>681</v>
      </c>
      <c r="E877" s="4">
        <v>1.82</v>
      </c>
      <c r="F877" s="4">
        <v>1.82</v>
      </c>
      <c r="G877" s="7">
        <v>13.5</v>
      </c>
      <c r="I877" s="7">
        <f t="shared" si="13"/>
        <v>13.5</v>
      </c>
    </row>
    <row r="878" spans="1:9" x14ac:dyDescent="0.2">
      <c r="A878" s="2" t="s">
        <v>15</v>
      </c>
      <c r="B878" s="14" t="s">
        <v>1408</v>
      </c>
      <c r="C878" s="15"/>
      <c r="D878" s="15" t="s">
        <v>23</v>
      </c>
      <c r="E878" s="4">
        <v>30.47</v>
      </c>
      <c r="F878" s="4">
        <v>30.47</v>
      </c>
      <c r="G878" s="7">
        <v>223.5</v>
      </c>
      <c r="H878" s="7">
        <v>1.5</v>
      </c>
      <c r="I878" s="7">
        <f t="shared" si="13"/>
        <v>225</v>
      </c>
    </row>
    <row r="879" spans="1:9" x14ac:dyDescent="0.2">
      <c r="A879" s="45" t="s">
        <v>26</v>
      </c>
      <c r="B879" s="26" t="s">
        <v>1409</v>
      </c>
      <c r="C879" s="65"/>
      <c r="D879" s="65" t="s">
        <v>1060</v>
      </c>
      <c r="E879" s="4">
        <v>149.82</v>
      </c>
      <c r="F879" s="4">
        <v>149.82</v>
      </c>
      <c r="G879" s="7">
        <v>1109.76</v>
      </c>
      <c r="I879" s="7">
        <f t="shared" si="13"/>
        <v>1109.76</v>
      </c>
    </row>
    <row r="880" spans="1:9" x14ac:dyDescent="0.2">
      <c r="A880" s="2" t="s">
        <v>15</v>
      </c>
      <c r="B880" s="14" t="s">
        <v>1410</v>
      </c>
      <c r="C880" s="15"/>
      <c r="D880" s="15" t="s">
        <v>1411</v>
      </c>
      <c r="E880" s="4"/>
      <c r="F880" s="4"/>
      <c r="I880" s="7">
        <f t="shared" si="13"/>
        <v>0</v>
      </c>
    </row>
    <row r="881" spans="1:9" x14ac:dyDescent="0.2">
      <c r="A881" s="2" t="s">
        <v>15</v>
      </c>
      <c r="B881" s="14" t="s">
        <v>1412</v>
      </c>
      <c r="C881" s="15"/>
      <c r="D881" s="15" t="s">
        <v>163</v>
      </c>
      <c r="E881" s="4"/>
      <c r="F881" s="4"/>
      <c r="I881" s="7">
        <f t="shared" si="13"/>
        <v>0</v>
      </c>
    </row>
    <row r="882" spans="1:9" x14ac:dyDescent="0.2">
      <c r="A882" s="22" t="s">
        <v>15</v>
      </c>
      <c r="B882" s="23" t="s">
        <v>1413</v>
      </c>
      <c r="D882" s="15" t="s">
        <v>23</v>
      </c>
      <c r="E882" s="4">
        <v>2.63</v>
      </c>
      <c r="F882" s="4">
        <v>2.63</v>
      </c>
      <c r="G882" s="7">
        <v>19.5</v>
      </c>
      <c r="I882" s="7">
        <f t="shared" si="13"/>
        <v>19.5</v>
      </c>
    </row>
    <row r="883" spans="1:9" x14ac:dyDescent="0.2">
      <c r="A883" s="31" t="s">
        <v>15</v>
      </c>
      <c r="B883" s="32" t="s">
        <v>1414</v>
      </c>
      <c r="C883" s="40"/>
      <c r="D883" s="67" t="s">
        <v>23</v>
      </c>
      <c r="E883" s="4"/>
      <c r="F883" s="4"/>
      <c r="I883" s="7">
        <f t="shared" si="13"/>
        <v>0</v>
      </c>
    </row>
    <row r="884" spans="1:9" x14ac:dyDescent="0.2">
      <c r="A884" s="31" t="s">
        <v>15</v>
      </c>
      <c r="B884" s="32" t="s">
        <v>1415</v>
      </c>
      <c r="C884" s="17" t="s">
        <v>1416</v>
      </c>
      <c r="D884" s="14" t="s">
        <v>1417</v>
      </c>
      <c r="E884" s="4">
        <v>0</v>
      </c>
      <c r="F884" s="4">
        <v>0</v>
      </c>
      <c r="G884" s="7">
        <v>0</v>
      </c>
      <c r="I884" s="7">
        <f t="shared" si="13"/>
        <v>0</v>
      </c>
    </row>
    <row r="885" spans="1:9" x14ac:dyDescent="0.2">
      <c r="A885" s="1" t="s">
        <v>18</v>
      </c>
      <c r="B885" t="s">
        <v>1418</v>
      </c>
      <c r="D885" t="s">
        <v>1419</v>
      </c>
      <c r="E885" s="4">
        <v>143.44999999999999</v>
      </c>
      <c r="F885" s="4">
        <v>143.44999999999999</v>
      </c>
      <c r="G885" s="7">
        <v>1062.6099999999999</v>
      </c>
      <c r="I885" s="7">
        <f t="shared" si="13"/>
        <v>1062.6099999999999</v>
      </c>
    </row>
    <row r="886" spans="1:9" x14ac:dyDescent="0.2">
      <c r="A886" s="1" t="s">
        <v>18</v>
      </c>
      <c r="B886" t="s">
        <v>1420</v>
      </c>
      <c r="D886" t="s">
        <v>1421</v>
      </c>
      <c r="E886" s="4">
        <v>0</v>
      </c>
      <c r="F886" s="4">
        <v>0</v>
      </c>
      <c r="G886" s="7">
        <v>0</v>
      </c>
      <c r="I886" s="7">
        <f t="shared" si="13"/>
        <v>0</v>
      </c>
    </row>
    <row r="887" spans="1:9" x14ac:dyDescent="0.2">
      <c r="A887" s="1" t="s">
        <v>18</v>
      </c>
      <c r="B887" s="30" t="s">
        <v>1422</v>
      </c>
      <c r="D887" t="s">
        <v>1423</v>
      </c>
      <c r="E887" s="4">
        <v>0</v>
      </c>
      <c r="F887" s="4">
        <v>0</v>
      </c>
      <c r="G887" s="7">
        <v>0</v>
      </c>
      <c r="I887" s="7">
        <f t="shared" si="13"/>
        <v>0</v>
      </c>
    </row>
    <row r="888" spans="1:9" x14ac:dyDescent="0.2">
      <c r="A888" s="1" t="s">
        <v>26</v>
      </c>
      <c r="B888" s="30" t="s">
        <v>1424</v>
      </c>
      <c r="D888" t="s">
        <v>1425</v>
      </c>
      <c r="E888" s="4"/>
      <c r="F888" s="4"/>
      <c r="I888" s="7">
        <f t="shared" si="13"/>
        <v>0</v>
      </c>
    </row>
    <row r="889" spans="1:9" x14ac:dyDescent="0.2">
      <c r="A889" s="2" t="s">
        <v>15</v>
      </c>
      <c r="B889" s="15" t="s">
        <v>1426</v>
      </c>
      <c r="C889" t="s">
        <v>1427</v>
      </c>
      <c r="D889" t="s">
        <v>1428</v>
      </c>
      <c r="E889" s="4">
        <v>4.8600000000000003</v>
      </c>
      <c r="F889" s="4">
        <v>4.8600000000000003</v>
      </c>
      <c r="G889" s="7">
        <v>36</v>
      </c>
      <c r="I889" s="7">
        <f t="shared" si="13"/>
        <v>36</v>
      </c>
    </row>
    <row r="890" spans="1:9" x14ac:dyDescent="0.2">
      <c r="A890" s="16" t="s">
        <v>18</v>
      </c>
      <c r="B890" s="18" t="s">
        <v>1429</v>
      </c>
      <c r="C890" s="18"/>
      <c r="D890" s="18" t="s">
        <v>1430</v>
      </c>
      <c r="E890" s="4"/>
      <c r="F890" s="4"/>
      <c r="I890" s="7">
        <f t="shared" si="13"/>
        <v>0</v>
      </c>
    </row>
    <row r="891" spans="1:9" x14ac:dyDescent="0.2">
      <c r="A891" s="19" t="s">
        <v>15</v>
      </c>
      <c r="B891" s="20" t="s">
        <v>1431</v>
      </c>
      <c r="C891" s="20"/>
      <c r="D891" s="20" t="s">
        <v>366</v>
      </c>
      <c r="E891" s="4">
        <v>3.04</v>
      </c>
      <c r="F891" s="4">
        <v>3.04</v>
      </c>
      <c r="G891" s="7">
        <v>22.5</v>
      </c>
      <c r="I891" s="7">
        <f t="shared" si="13"/>
        <v>22.5</v>
      </c>
    </row>
    <row r="892" spans="1:9" x14ac:dyDescent="0.2">
      <c r="A892" s="19" t="s">
        <v>15</v>
      </c>
      <c r="B892" s="20" t="s">
        <v>1432</v>
      </c>
      <c r="C892" s="20"/>
      <c r="D892" s="20" t="s">
        <v>77</v>
      </c>
      <c r="E892" s="4">
        <v>0</v>
      </c>
      <c r="F892" s="4">
        <v>0</v>
      </c>
      <c r="G892" s="7">
        <v>0</v>
      </c>
      <c r="I892" s="7">
        <f t="shared" si="13"/>
        <v>0</v>
      </c>
    </row>
    <row r="893" spans="1:9" x14ac:dyDescent="0.2">
      <c r="A893" s="2" t="s">
        <v>15</v>
      </c>
      <c r="B893" s="14" t="s">
        <v>1433</v>
      </c>
      <c r="C893" s="17" t="s">
        <v>1434</v>
      </c>
      <c r="D893" s="20" t="s">
        <v>681</v>
      </c>
      <c r="E893" s="4">
        <v>119.82</v>
      </c>
      <c r="F893" s="4">
        <v>119.82</v>
      </c>
      <c r="G893" s="7">
        <v>882.5</v>
      </c>
      <c r="H893" s="7">
        <v>3.38</v>
      </c>
      <c r="I893" s="7">
        <f t="shared" si="13"/>
        <v>885.88</v>
      </c>
    </row>
    <row r="894" spans="1:9" x14ac:dyDescent="0.2">
      <c r="A894" s="2" t="s">
        <v>15</v>
      </c>
      <c r="B894" s="14" t="s">
        <v>1435</v>
      </c>
      <c r="C894" s="17" t="s">
        <v>1436</v>
      </c>
      <c r="D894" s="20" t="s">
        <v>1437</v>
      </c>
      <c r="E894" s="4"/>
      <c r="F894" s="4"/>
      <c r="I894" s="7">
        <f t="shared" si="13"/>
        <v>0</v>
      </c>
    </row>
    <row r="895" spans="1:9" x14ac:dyDescent="0.2">
      <c r="A895" s="19" t="s">
        <v>15</v>
      </c>
      <c r="B895" s="20" t="s">
        <v>1438</v>
      </c>
      <c r="C895" s="20"/>
      <c r="D895" s="20" t="s">
        <v>1439</v>
      </c>
      <c r="E895" s="4">
        <v>24.4</v>
      </c>
      <c r="F895" s="4">
        <v>24.4</v>
      </c>
      <c r="G895" s="7">
        <v>180.75</v>
      </c>
      <c r="I895" s="7">
        <f t="shared" si="13"/>
        <v>180.75</v>
      </c>
    </row>
    <row r="896" spans="1:9" x14ac:dyDescent="0.2">
      <c r="A896" s="19" t="s">
        <v>15</v>
      </c>
      <c r="B896" s="20" t="s">
        <v>1440</v>
      </c>
      <c r="C896" s="20"/>
      <c r="D896" s="20" t="s">
        <v>1441</v>
      </c>
      <c r="E896" s="4">
        <v>6.89</v>
      </c>
      <c r="F896" s="4">
        <v>6.89</v>
      </c>
      <c r="G896" s="7">
        <v>51</v>
      </c>
      <c r="I896" s="7">
        <f t="shared" si="13"/>
        <v>51</v>
      </c>
    </row>
    <row r="897" spans="1:9" x14ac:dyDescent="0.2">
      <c r="A897" s="19" t="s">
        <v>15</v>
      </c>
      <c r="B897" s="20" t="s">
        <v>1442</v>
      </c>
      <c r="C897" s="20"/>
      <c r="D897" s="20" t="s">
        <v>366</v>
      </c>
      <c r="E897" s="4">
        <v>4.96</v>
      </c>
      <c r="F897" s="61">
        <v>4.96</v>
      </c>
      <c r="G897" s="7">
        <v>36.75</v>
      </c>
      <c r="I897" s="7">
        <f t="shared" si="13"/>
        <v>36.75</v>
      </c>
    </row>
    <row r="898" spans="1:9" x14ac:dyDescent="0.2">
      <c r="A898" s="19" t="s">
        <v>15</v>
      </c>
      <c r="B898" s="20" t="s">
        <v>1443</v>
      </c>
      <c r="C898" s="37" t="s">
        <v>1444</v>
      </c>
      <c r="D898" s="20" t="s">
        <v>1445</v>
      </c>
      <c r="E898" s="4">
        <v>0.08</v>
      </c>
      <c r="F898" s="4">
        <v>0.08</v>
      </c>
      <c r="G898" s="7">
        <v>0.4</v>
      </c>
      <c r="I898" s="7">
        <f t="shared" si="13"/>
        <v>0.4</v>
      </c>
    </row>
    <row r="899" spans="1:9" x14ac:dyDescent="0.2">
      <c r="A899" s="36" t="s">
        <v>15</v>
      </c>
      <c r="B899" s="71" t="s">
        <v>1446</v>
      </c>
      <c r="C899" s="71"/>
      <c r="D899" s="71" t="s">
        <v>384</v>
      </c>
      <c r="E899" s="4">
        <v>0.61</v>
      </c>
      <c r="F899" s="4">
        <v>0.61</v>
      </c>
      <c r="G899" s="7">
        <v>4.5</v>
      </c>
      <c r="I899" s="7">
        <f t="shared" si="13"/>
        <v>4.5</v>
      </c>
    </row>
    <row r="900" spans="1:9" x14ac:dyDescent="0.2">
      <c r="A900" s="50" t="s">
        <v>26</v>
      </c>
      <c r="B900" s="72" t="s">
        <v>1447</v>
      </c>
      <c r="C900" s="72"/>
      <c r="D900" s="72" t="s">
        <v>1060</v>
      </c>
      <c r="E900" s="4">
        <v>11848.99</v>
      </c>
      <c r="F900" s="38">
        <v>11848.99</v>
      </c>
      <c r="G900" s="7">
        <v>84708.367499999993</v>
      </c>
      <c r="H900" s="7">
        <v>2066.7800000000002</v>
      </c>
      <c r="I900" s="7">
        <f t="shared" si="13"/>
        <v>86775.147499999992</v>
      </c>
    </row>
    <row r="901" spans="1:9" x14ac:dyDescent="0.2">
      <c r="A901" s="41" t="s">
        <v>18</v>
      </c>
      <c r="B901" s="21" t="s">
        <v>1448</v>
      </c>
      <c r="C901" s="73"/>
      <c r="D901" s="21" t="s">
        <v>1449</v>
      </c>
      <c r="E901" s="4">
        <f>273.98-2.23</f>
        <v>271.75</v>
      </c>
      <c r="F901" s="4">
        <v>271.75</v>
      </c>
      <c r="G901" s="7">
        <f>2029.5-16.5</f>
        <v>2013</v>
      </c>
      <c r="I901" s="7">
        <f t="shared" ref="I901:I964" si="14">SUM(G901:H901)</f>
        <v>2013</v>
      </c>
    </row>
    <row r="902" spans="1:9" x14ac:dyDescent="0.2">
      <c r="A902" s="19" t="s">
        <v>15</v>
      </c>
      <c r="B902" s="20" t="s">
        <v>1450</v>
      </c>
      <c r="C902" s="70"/>
      <c r="D902" s="20" t="s">
        <v>1449</v>
      </c>
      <c r="E902" s="4">
        <v>2.23</v>
      </c>
      <c r="F902" s="4">
        <v>2.23</v>
      </c>
      <c r="G902" s="7">
        <v>16.5</v>
      </c>
      <c r="I902" s="7">
        <f t="shared" si="14"/>
        <v>16.5</v>
      </c>
    </row>
    <row r="903" spans="1:9" x14ac:dyDescent="0.2">
      <c r="A903" s="74" t="s">
        <v>18</v>
      </c>
      <c r="B903" s="75" t="s">
        <v>1451</v>
      </c>
      <c r="C903" s="69"/>
      <c r="D903" s="69" t="s">
        <v>1449</v>
      </c>
      <c r="E903" s="4"/>
      <c r="F903" s="4"/>
      <c r="I903" s="7">
        <f t="shared" si="14"/>
        <v>0</v>
      </c>
    </row>
    <row r="904" spans="1:9" x14ac:dyDescent="0.2">
      <c r="A904" s="33" t="s">
        <v>15</v>
      </c>
      <c r="B904" s="34" t="s">
        <v>1452</v>
      </c>
      <c r="C904" s="70"/>
      <c r="D904" s="20" t="s">
        <v>1449</v>
      </c>
      <c r="E904" s="4"/>
      <c r="F904" s="4"/>
      <c r="I904" s="7">
        <f t="shared" si="14"/>
        <v>0</v>
      </c>
    </row>
    <row r="905" spans="1:9" x14ac:dyDescent="0.2">
      <c r="A905" s="36" t="s">
        <v>15</v>
      </c>
      <c r="B905" s="20" t="s">
        <v>1453</v>
      </c>
      <c r="C905" s="21" t="s">
        <v>1454</v>
      </c>
      <c r="D905" s="20" t="s">
        <v>366</v>
      </c>
      <c r="E905" s="4">
        <v>10.53</v>
      </c>
      <c r="F905" s="4">
        <v>10.53</v>
      </c>
      <c r="G905" s="7">
        <v>78</v>
      </c>
      <c r="I905" s="7">
        <f t="shared" si="14"/>
        <v>78</v>
      </c>
    </row>
    <row r="906" spans="1:9" x14ac:dyDescent="0.2">
      <c r="A906" s="50" t="s">
        <v>26</v>
      </c>
      <c r="B906" s="37" t="s">
        <v>1455</v>
      </c>
      <c r="C906" s="37"/>
      <c r="D906" s="37" t="s">
        <v>1310</v>
      </c>
      <c r="E906" s="4">
        <v>0</v>
      </c>
      <c r="F906" s="4">
        <v>0</v>
      </c>
      <c r="G906" s="7">
        <v>0</v>
      </c>
      <c r="I906" s="7">
        <f t="shared" si="14"/>
        <v>0</v>
      </c>
    </row>
    <row r="907" spans="1:9" x14ac:dyDescent="0.2">
      <c r="A907" s="2" t="s">
        <v>15</v>
      </c>
      <c r="B907" s="32" t="s">
        <v>1456</v>
      </c>
      <c r="C907" s="14"/>
      <c r="D907" s="20" t="s">
        <v>384</v>
      </c>
      <c r="E907" s="4">
        <v>4.76</v>
      </c>
      <c r="F907" s="4">
        <v>4.76</v>
      </c>
      <c r="G907" s="7">
        <v>35.25</v>
      </c>
      <c r="I907" s="7">
        <f t="shared" si="14"/>
        <v>35.25</v>
      </c>
    </row>
    <row r="908" spans="1:9" x14ac:dyDescent="0.2">
      <c r="A908" s="2" t="s">
        <v>15</v>
      </c>
      <c r="B908" s="14" t="s">
        <v>1457</v>
      </c>
      <c r="C908" s="14"/>
      <c r="D908" s="20" t="s">
        <v>1458</v>
      </c>
      <c r="E908" s="4">
        <v>1.42</v>
      </c>
      <c r="F908" s="4">
        <v>1.42</v>
      </c>
      <c r="G908" s="7">
        <v>10.5</v>
      </c>
      <c r="I908" s="7">
        <f t="shared" si="14"/>
        <v>10.5</v>
      </c>
    </row>
    <row r="909" spans="1:9" x14ac:dyDescent="0.2">
      <c r="A909" s="16" t="s">
        <v>18</v>
      </c>
      <c r="B909" s="17" t="s">
        <v>1459</v>
      </c>
      <c r="C909" s="17"/>
      <c r="D909" s="21" t="s">
        <v>1460</v>
      </c>
      <c r="E909" s="4">
        <v>5.67</v>
      </c>
      <c r="F909" s="4">
        <v>5.67</v>
      </c>
      <c r="G909" s="7">
        <v>42.03</v>
      </c>
      <c r="I909" s="7">
        <f t="shared" si="14"/>
        <v>42.03</v>
      </c>
    </row>
    <row r="910" spans="1:9" x14ac:dyDescent="0.2">
      <c r="A910" s="16" t="s">
        <v>18</v>
      </c>
      <c r="B910" s="17" t="s">
        <v>1461</v>
      </c>
      <c r="C910" s="17"/>
      <c r="D910" s="21" t="s">
        <v>1462</v>
      </c>
      <c r="E910" s="4">
        <v>92.42</v>
      </c>
      <c r="F910" s="4">
        <v>92.42</v>
      </c>
      <c r="G910" s="7">
        <v>684.6</v>
      </c>
      <c r="I910" s="7">
        <f t="shared" si="14"/>
        <v>684.6</v>
      </c>
    </row>
    <row r="911" spans="1:9" x14ac:dyDescent="0.2">
      <c r="A911" s="16" t="s">
        <v>18</v>
      </c>
      <c r="B911" s="17" t="s">
        <v>1463</v>
      </c>
      <c r="C911" s="17"/>
      <c r="D911" s="21" t="s">
        <v>574</v>
      </c>
      <c r="E911" s="4"/>
      <c r="F911" s="4"/>
      <c r="I911" s="7">
        <f t="shared" si="14"/>
        <v>0</v>
      </c>
    </row>
    <row r="912" spans="1:9" x14ac:dyDescent="0.2">
      <c r="A912" s="2" t="s">
        <v>15</v>
      </c>
      <c r="B912" s="14" t="s">
        <v>1464</v>
      </c>
      <c r="C912" s="14"/>
      <c r="D912" s="20" t="s">
        <v>574</v>
      </c>
      <c r="E912" s="4"/>
      <c r="F912" s="4"/>
      <c r="I912" s="7">
        <f t="shared" si="14"/>
        <v>0</v>
      </c>
    </row>
    <row r="913" spans="1:9" x14ac:dyDescent="0.2">
      <c r="A913" s="2" t="s">
        <v>15</v>
      </c>
      <c r="B913" s="14" t="s">
        <v>1465</v>
      </c>
      <c r="C913" s="17" t="s">
        <v>1466</v>
      </c>
      <c r="D913" s="20" t="s">
        <v>1467</v>
      </c>
      <c r="E913" s="4">
        <v>0.2</v>
      </c>
      <c r="F913" s="4">
        <v>0.2</v>
      </c>
      <c r="G913" s="7">
        <v>1.5</v>
      </c>
      <c r="I913" s="7">
        <f t="shared" si="14"/>
        <v>1.5</v>
      </c>
    </row>
    <row r="914" spans="1:9" x14ac:dyDescent="0.2">
      <c r="A914" s="2" t="s">
        <v>15</v>
      </c>
      <c r="B914" s="14" t="s">
        <v>1468</v>
      </c>
      <c r="C914" s="14"/>
      <c r="D914" s="20" t="s">
        <v>508</v>
      </c>
      <c r="E914" s="4">
        <v>5.0599999999999996</v>
      </c>
      <c r="F914" s="4">
        <v>5.0599999999999996</v>
      </c>
      <c r="G914" s="7">
        <v>37.5</v>
      </c>
      <c r="I914" s="7">
        <f t="shared" si="14"/>
        <v>37.5</v>
      </c>
    </row>
    <row r="915" spans="1:9" x14ac:dyDescent="0.2">
      <c r="A915" s="2" t="s">
        <v>15</v>
      </c>
      <c r="B915" s="14" t="s">
        <v>1469</v>
      </c>
      <c r="C915" s="14"/>
      <c r="D915" s="20" t="s">
        <v>343</v>
      </c>
      <c r="E915" s="4">
        <v>2.4300000000000002</v>
      </c>
      <c r="F915" s="4">
        <v>2.4300000000000002</v>
      </c>
      <c r="G915" s="7">
        <v>18</v>
      </c>
      <c r="I915" s="7">
        <f t="shared" si="14"/>
        <v>18</v>
      </c>
    </row>
    <row r="916" spans="1:9" x14ac:dyDescent="0.2">
      <c r="A916" s="2" t="s">
        <v>15</v>
      </c>
      <c r="B916" s="14" t="s">
        <v>1470</v>
      </c>
      <c r="C916" s="14"/>
      <c r="D916" s="20" t="s">
        <v>37</v>
      </c>
      <c r="E916" s="4">
        <v>2.84</v>
      </c>
      <c r="F916" s="4">
        <v>2.84</v>
      </c>
      <c r="G916" s="7">
        <v>21</v>
      </c>
      <c r="I916" s="7">
        <f t="shared" si="14"/>
        <v>21</v>
      </c>
    </row>
    <row r="917" spans="1:9" x14ac:dyDescent="0.2">
      <c r="A917" s="45" t="s">
        <v>26</v>
      </c>
      <c r="B917" s="26" t="s">
        <v>1471</v>
      </c>
      <c r="C917" s="26"/>
      <c r="D917" s="37" t="s">
        <v>1472</v>
      </c>
      <c r="E917" s="4">
        <v>618.72</v>
      </c>
      <c r="F917" s="4">
        <v>632.12</v>
      </c>
      <c r="G917" s="7">
        <v>4682.3909999999996</v>
      </c>
      <c r="I917" s="7">
        <f t="shared" si="14"/>
        <v>4682.3909999999996</v>
      </c>
    </row>
    <row r="918" spans="1:9" x14ac:dyDescent="0.2">
      <c r="A918" s="46" t="s">
        <v>18</v>
      </c>
      <c r="B918" s="69" t="s">
        <v>1473</v>
      </c>
      <c r="C918" s="69"/>
      <c r="D918" s="69" t="s">
        <v>626</v>
      </c>
      <c r="E918" s="4">
        <v>144.99</v>
      </c>
      <c r="F918" s="4">
        <v>144.99</v>
      </c>
      <c r="G918" s="7">
        <v>1073.97</v>
      </c>
      <c r="I918" s="7">
        <f t="shared" si="14"/>
        <v>1073.97</v>
      </c>
    </row>
    <row r="919" spans="1:9" x14ac:dyDescent="0.2">
      <c r="A919" s="19" t="s">
        <v>15</v>
      </c>
      <c r="B919" s="20" t="s">
        <v>1474</v>
      </c>
      <c r="C919" s="21" t="s">
        <v>1475</v>
      </c>
      <c r="D919" s="20" t="s">
        <v>256</v>
      </c>
      <c r="E919" s="4">
        <v>5.47</v>
      </c>
      <c r="F919" s="4">
        <v>5.47</v>
      </c>
      <c r="G919" s="7">
        <v>40.5</v>
      </c>
      <c r="I919" s="7">
        <f t="shared" si="14"/>
        <v>40.5</v>
      </c>
    </row>
    <row r="920" spans="1:9" x14ac:dyDescent="0.2">
      <c r="A920" s="19" t="s">
        <v>15</v>
      </c>
      <c r="B920" s="20" t="s">
        <v>1476</v>
      </c>
      <c r="C920" s="21"/>
      <c r="D920" s="20" t="s">
        <v>23</v>
      </c>
      <c r="E920" s="4">
        <v>0.61</v>
      </c>
      <c r="F920" s="4">
        <v>0.61</v>
      </c>
      <c r="G920" s="7">
        <v>4.5</v>
      </c>
      <c r="I920" s="7">
        <f t="shared" si="14"/>
        <v>4.5</v>
      </c>
    </row>
    <row r="921" spans="1:9" x14ac:dyDescent="0.2">
      <c r="A921" s="19" t="s">
        <v>15</v>
      </c>
      <c r="B921" s="20" t="s">
        <v>1477</v>
      </c>
      <c r="C921" s="21"/>
      <c r="D921" s="20" t="s">
        <v>1478</v>
      </c>
      <c r="E921" s="4">
        <v>0</v>
      </c>
      <c r="F921" s="4">
        <v>0</v>
      </c>
      <c r="G921" s="7">
        <v>0</v>
      </c>
      <c r="I921" s="7">
        <f t="shared" si="14"/>
        <v>0</v>
      </c>
    </row>
    <row r="922" spans="1:9" x14ac:dyDescent="0.2">
      <c r="A922" s="41" t="s">
        <v>18</v>
      </c>
      <c r="B922" s="21" t="s">
        <v>1479</v>
      </c>
      <c r="C922" s="21"/>
      <c r="D922" s="21" t="s">
        <v>1480</v>
      </c>
      <c r="E922" s="4">
        <v>1.6</v>
      </c>
      <c r="F922" s="4">
        <v>1.6</v>
      </c>
      <c r="G922" s="7">
        <v>11.83</v>
      </c>
      <c r="I922" s="7">
        <f t="shared" si="14"/>
        <v>11.83</v>
      </c>
    </row>
    <row r="923" spans="1:9" x14ac:dyDescent="0.2">
      <c r="A923" s="41" t="s">
        <v>18</v>
      </c>
      <c r="B923" s="21" t="s">
        <v>1481</v>
      </c>
      <c r="C923" s="21"/>
      <c r="D923" s="21" t="s">
        <v>1482</v>
      </c>
      <c r="E923" s="4">
        <v>0</v>
      </c>
      <c r="F923" s="4">
        <v>0</v>
      </c>
      <c r="G923" s="7">
        <v>0</v>
      </c>
      <c r="I923" s="7">
        <f t="shared" si="14"/>
        <v>0</v>
      </c>
    </row>
    <row r="924" spans="1:9" x14ac:dyDescent="0.2">
      <c r="A924" s="2" t="s">
        <v>15</v>
      </c>
      <c r="B924" s="14" t="s">
        <v>1483</v>
      </c>
      <c r="C924" s="17" t="s">
        <v>1484</v>
      </c>
      <c r="D924" s="20" t="s">
        <v>1485</v>
      </c>
      <c r="E924" s="4">
        <v>0.61</v>
      </c>
      <c r="F924" s="4">
        <v>0.61</v>
      </c>
      <c r="G924" s="7">
        <v>4.5</v>
      </c>
      <c r="I924" s="7">
        <f t="shared" si="14"/>
        <v>4.5</v>
      </c>
    </row>
    <row r="925" spans="1:9" x14ac:dyDescent="0.2">
      <c r="A925" s="46" t="s">
        <v>18</v>
      </c>
      <c r="B925" s="69" t="s">
        <v>1486</v>
      </c>
      <c r="C925" s="69"/>
      <c r="D925" s="69" t="s">
        <v>1487</v>
      </c>
      <c r="E925" s="4">
        <v>184.68</v>
      </c>
      <c r="F925" s="4">
        <v>184.68</v>
      </c>
      <c r="G925" s="7">
        <v>1368</v>
      </c>
      <c r="I925" s="7">
        <f t="shared" si="14"/>
        <v>1368</v>
      </c>
    </row>
    <row r="926" spans="1:9" x14ac:dyDescent="0.2">
      <c r="A926" s="19" t="s">
        <v>15</v>
      </c>
      <c r="B926" s="20" t="s">
        <v>1488</v>
      </c>
      <c r="C926" s="70"/>
      <c r="D926" s="20" t="s">
        <v>1487</v>
      </c>
      <c r="E926" s="4">
        <v>0</v>
      </c>
      <c r="F926" s="4">
        <v>0</v>
      </c>
      <c r="G926" s="7">
        <v>0</v>
      </c>
      <c r="I926" s="7">
        <f t="shared" si="14"/>
        <v>0</v>
      </c>
    </row>
    <row r="927" spans="1:9" x14ac:dyDescent="0.2">
      <c r="A927" s="36" t="s">
        <v>15</v>
      </c>
      <c r="B927" s="20" t="s">
        <v>1489</v>
      </c>
      <c r="C927" s="21" t="s">
        <v>1490</v>
      </c>
      <c r="D927" s="20" t="s">
        <v>366</v>
      </c>
      <c r="E927" s="4">
        <v>0</v>
      </c>
      <c r="F927" s="4">
        <v>0</v>
      </c>
      <c r="G927" s="7">
        <v>0</v>
      </c>
      <c r="I927" s="7">
        <f t="shared" si="14"/>
        <v>0</v>
      </c>
    </row>
    <row r="928" spans="1:9" x14ac:dyDescent="0.2">
      <c r="A928" s="36" t="s">
        <v>15</v>
      </c>
      <c r="B928" s="20" t="s">
        <v>1491</v>
      </c>
      <c r="C928" s="21"/>
      <c r="D928" s="20" t="s">
        <v>1222</v>
      </c>
      <c r="E928" s="4">
        <v>0.61</v>
      </c>
      <c r="F928" s="4">
        <v>0.61</v>
      </c>
      <c r="G928" s="7">
        <v>4.5</v>
      </c>
      <c r="I928" s="7">
        <f t="shared" si="14"/>
        <v>4.5</v>
      </c>
    </row>
    <row r="929" spans="1:9" x14ac:dyDescent="0.2">
      <c r="A929" s="36" t="s">
        <v>15</v>
      </c>
      <c r="B929" s="20" t="s">
        <v>1492</v>
      </c>
      <c r="C929" s="21"/>
      <c r="D929" s="20" t="s">
        <v>1493</v>
      </c>
      <c r="E929" s="4">
        <v>0</v>
      </c>
      <c r="F929" s="4">
        <v>0</v>
      </c>
      <c r="G929" s="7">
        <v>0</v>
      </c>
      <c r="I929" s="7">
        <f t="shared" si="14"/>
        <v>0</v>
      </c>
    </row>
    <row r="930" spans="1:9" x14ac:dyDescent="0.2">
      <c r="A930" s="31" t="s">
        <v>15</v>
      </c>
      <c r="B930" s="32" t="s">
        <v>1494</v>
      </c>
      <c r="C930" s="17" t="s">
        <v>1495</v>
      </c>
      <c r="D930" s="20" t="s">
        <v>384</v>
      </c>
      <c r="E930" s="4">
        <v>0</v>
      </c>
      <c r="F930" s="4">
        <v>0</v>
      </c>
      <c r="G930" s="7">
        <v>0</v>
      </c>
      <c r="I930" s="7">
        <f t="shared" si="14"/>
        <v>0</v>
      </c>
    </row>
    <row r="931" spans="1:9" x14ac:dyDescent="0.2">
      <c r="A931" s="31" t="s">
        <v>15</v>
      </c>
      <c r="B931" s="32" t="s">
        <v>1496</v>
      </c>
      <c r="C931" s="17" t="s">
        <v>1497</v>
      </c>
      <c r="D931" s="20" t="s">
        <v>366</v>
      </c>
      <c r="E931" s="4">
        <v>0.3</v>
      </c>
      <c r="F931" s="4">
        <v>0.3</v>
      </c>
      <c r="G931" s="7">
        <v>2.25</v>
      </c>
      <c r="I931" s="7">
        <f t="shared" si="14"/>
        <v>2.25</v>
      </c>
    </row>
    <row r="932" spans="1:9" x14ac:dyDescent="0.2">
      <c r="A932" s="29" t="s">
        <v>18</v>
      </c>
      <c r="B932" s="30" t="s">
        <v>1498</v>
      </c>
      <c r="C932" s="26"/>
      <c r="D932" s="37" t="s">
        <v>149</v>
      </c>
      <c r="E932" s="4"/>
      <c r="F932" s="4"/>
      <c r="I932" s="7">
        <f t="shared" si="14"/>
        <v>0</v>
      </c>
    </row>
    <row r="933" spans="1:9" x14ac:dyDescent="0.2">
      <c r="A933" s="31" t="s">
        <v>15</v>
      </c>
      <c r="B933" s="32" t="s">
        <v>1499</v>
      </c>
      <c r="C933" s="17"/>
      <c r="D933" s="20" t="s">
        <v>500</v>
      </c>
      <c r="E933" s="4">
        <v>15.69</v>
      </c>
      <c r="F933" s="4">
        <v>15.69</v>
      </c>
      <c r="G933" s="7">
        <v>116.25</v>
      </c>
      <c r="I933" s="7">
        <f t="shared" si="14"/>
        <v>116.25</v>
      </c>
    </row>
    <row r="934" spans="1:9" x14ac:dyDescent="0.2">
      <c r="A934" s="22" t="s">
        <v>15</v>
      </c>
      <c r="B934" s="23" t="s">
        <v>1500</v>
      </c>
      <c r="C934" s="17"/>
      <c r="D934" s="20" t="s">
        <v>384</v>
      </c>
      <c r="E934" s="4"/>
      <c r="F934" s="4"/>
      <c r="I934" s="7">
        <f t="shared" si="14"/>
        <v>0</v>
      </c>
    </row>
    <row r="935" spans="1:9" s="40" customFormat="1" x14ac:dyDescent="0.2">
      <c r="A935" s="31" t="s">
        <v>15</v>
      </c>
      <c r="B935" s="32" t="s">
        <v>1501</v>
      </c>
      <c r="C935" s="28"/>
      <c r="D935" s="20" t="s">
        <v>1439</v>
      </c>
      <c r="E935" s="38"/>
      <c r="F935" s="38"/>
      <c r="G935" s="39"/>
      <c r="H935" s="39"/>
      <c r="I935" s="7">
        <f t="shared" si="14"/>
        <v>0</v>
      </c>
    </row>
    <row r="936" spans="1:9" x14ac:dyDescent="0.2">
      <c r="A936" s="2" t="s">
        <v>15</v>
      </c>
      <c r="B936" s="14" t="s">
        <v>1502</v>
      </c>
      <c r="C936" s="17" t="s">
        <v>1503</v>
      </c>
      <c r="D936" s="14" t="s">
        <v>1504</v>
      </c>
      <c r="E936" s="4">
        <v>0</v>
      </c>
      <c r="F936" s="4">
        <v>0</v>
      </c>
      <c r="G936" s="7">
        <v>0</v>
      </c>
      <c r="I936" s="7">
        <f t="shared" si="14"/>
        <v>0</v>
      </c>
    </row>
    <row r="937" spans="1:9" x14ac:dyDescent="0.2">
      <c r="A937" s="2" t="s">
        <v>15</v>
      </c>
      <c r="B937" s="14" t="s">
        <v>1505</v>
      </c>
      <c r="C937" s="17" t="s">
        <v>1506</v>
      </c>
      <c r="D937" s="14" t="s">
        <v>960</v>
      </c>
      <c r="E937" s="4">
        <v>32.299999999999997</v>
      </c>
      <c r="F937" s="4">
        <v>32.299999999999997</v>
      </c>
      <c r="G937" s="7">
        <v>239.25</v>
      </c>
      <c r="I937" s="7">
        <f t="shared" si="14"/>
        <v>239.25</v>
      </c>
    </row>
    <row r="938" spans="1:9" x14ac:dyDescent="0.2">
      <c r="A938" s="19" t="s">
        <v>15</v>
      </c>
      <c r="B938" s="20" t="s">
        <v>1507</v>
      </c>
      <c r="C938" s="20"/>
      <c r="D938" s="20" t="s">
        <v>141</v>
      </c>
      <c r="E938" s="4">
        <v>0</v>
      </c>
      <c r="F938" s="4">
        <v>0</v>
      </c>
      <c r="G938" s="7">
        <v>0</v>
      </c>
      <c r="I938" s="7">
        <f t="shared" si="14"/>
        <v>0</v>
      </c>
    </row>
    <row r="939" spans="1:9" x14ac:dyDescent="0.2">
      <c r="A939" s="2" t="s">
        <v>15</v>
      </c>
      <c r="B939" s="14" t="s">
        <v>1508</v>
      </c>
      <c r="C939" s="17" t="s">
        <v>1509</v>
      </c>
      <c r="D939" s="20" t="s">
        <v>1510</v>
      </c>
      <c r="E939" s="4">
        <v>2.76</v>
      </c>
      <c r="F939" s="4">
        <v>2.76</v>
      </c>
      <c r="G939" s="7">
        <v>18.75</v>
      </c>
      <c r="H939" s="7">
        <v>1.1299999999999999</v>
      </c>
      <c r="I939" s="7">
        <f t="shared" si="14"/>
        <v>19.88</v>
      </c>
    </row>
    <row r="940" spans="1:9" x14ac:dyDescent="0.2">
      <c r="A940" s="46" t="s">
        <v>18</v>
      </c>
      <c r="B940" s="69" t="s">
        <v>1511</v>
      </c>
      <c r="C940" s="69"/>
      <c r="D940" s="69" t="s">
        <v>1060</v>
      </c>
      <c r="E940" s="4">
        <v>83.84</v>
      </c>
      <c r="F940" s="4">
        <v>83.84</v>
      </c>
      <c r="G940" s="7">
        <v>621</v>
      </c>
      <c r="I940" s="7">
        <f t="shared" si="14"/>
        <v>621</v>
      </c>
    </row>
    <row r="941" spans="1:9" x14ac:dyDescent="0.2">
      <c r="A941" s="19" t="s">
        <v>15</v>
      </c>
      <c r="B941" s="20" t="s">
        <v>1512</v>
      </c>
      <c r="C941" s="21" t="s">
        <v>1513</v>
      </c>
      <c r="D941" s="20" t="s">
        <v>23</v>
      </c>
      <c r="E941" s="4">
        <v>2.23</v>
      </c>
      <c r="F941" s="4">
        <v>2.23</v>
      </c>
      <c r="G941" s="7">
        <v>16.5</v>
      </c>
      <c r="I941" s="7">
        <f t="shared" si="14"/>
        <v>16.5</v>
      </c>
    </row>
    <row r="942" spans="1:9" x14ac:dyDescent="0.2">
      <c r="A942" s="44" t="s">
        <v>18</v>
      </c>
      <c r="B942" s="37" t="s">
        <v>1514</v>
      </c>
      <c r="C942" s="37"/>
      <c r="D942" s="37" t="s">
        <v>1515</v>
      </c>
      <c r="E942" s="4">
        <v>39.6</v>
      </c>
      <c r="F942" s="4">
        <v>39.6</v>
      </c>
      <c r="G942" s="7">
        <v>293.37</v>
      </c>
      <c r="I942" s="7">
        <f t="shared" si="14"/>
        <v>293.37</v>
      </c>
    </row>
    <row r="943" spans="1:9" x14ac:dyDescent="0.2">
      <c r="A943" s="19" t="s">
        <v>15</v>
      </c>
      <c r="B943" s="20" t="s">
        <v>1516</v>
      </c>
      <c r="C943" s="20"/>
      <c r="D943" s="20" t="s">
        <v>384</v>
      </c>
      <c r="E943" s="4">
        <v>25.11</v>
      </c>
      <c r="F943" s="4">
        <v>25.11</v>
      </c>
      <c r="G943" s="7">
        <v>186</v>
      </c>
      <c r="I943" s="7">
        <f t="shared" si="14"/>
        <v>186</v>
      </c>
    </row>
    <row r="944" spans="1:9" x14ac:dyDescent="0.2">
      <c r="A944" s="19" t="s">
        <v>15</v>
      </c>
      <c r="B944" s="20" t="s">
        <v>1517</v>
      </c>
      <c r="C944" s="21" t="s">
        <v>1518</v>
      </c>
      <c r="D944" s="20" t="s">
        <v>384</v>
      </c>
      <c r="E944" s="4">
        <v>0</v>
      </c>
      <c r="F944" s="4">
        <v>0</v>
      </c>
      <c r="G944" s="7">
        <v>0</v>
      </c>
      <c r="I944" s="7">
        <f t="shared" si="14"/>
        <v>0</v>
      </c>
    </row>
    <row r="945" spans="1:9" x14ac:dyDescent="0.2">
      <c r="A945" s="41" t="s">
        <v>18</v>
      </c>
      <c r="B945" s="21" t="s">
        <v>1519</v>
      </c>
      <c r="C945" s="21"/>
      <c r="D945" s="21" t="s">
        <v>1520</v>
      </c>
      <c r="E945" s="4">
        <v>6.08</v>
      </c>
      <c r="F945" s="4">
        <v>6.08</v>
      </c>
      <c r="G945" s="7">
        <v>45</v>
      </c>
      <c r="I945" s="7">
        <f t="shared" si="14"/>
        <v>45</v>
      </c>
    </row>
    <row r="946" spans="1:9" x14ac:dyDescent="0.2">
      <c r="A946" s="46" t="s">
        <v>18</v>
      </c>
      <c r="B946" t="s">
        <v>1521</v>
      </c>
      <c r="D946" t="s">
        <v>1522</v>
      </c>
      <c r="E946" s="4">
        <v>81.400000000000006</v>
      </c>
      <c r="F946" s="4">
        <v>81.41</v>
      </c>
      <c r="G946" s="7">
        <v>603</v>
      </c>
      <c r="I946" s="7">
        <f t="shared" si="14"/>
        <v>603</v>
      </c>
    </row>
    <row r="947" spans="1:9" x14ac:dyDescent="0.2">
      <c r="A947" s="36" t="s">
        <v>15</v>
      </c>
      <c r="B947" s="20" t="s">
        <v>1523</v>
      </c>
      <c r="C947" s="14"/>
      <c r="D947" s="20" t="s">
        <v>91</v>
      </c>
      <c r="E947" s="4">
        <v>4.96</v>
      </c>
      <c r="F947" s="4">
        <v>4.96</v>
      </c>
      <c r="G947" s="7">
        <v>36.75</v>
      </c>
      <c r="I947" s="7">
        <f t="shared" si="14"/>
        <v>36.75</v>
      </c>
    </row>
    <row r="948" spans="1:9" x14ac:dyDescent="0.2">
      <c r="A948" s="36" t="s">
        <v>15</v>
      </c>
      <c r="B948" s="67" t="s">
        <v>1524</v>
      </c>
      <c r="C948" s="18" t="s">
        <v>1525</v>
      </c>
      <c r="D948" s="15" t="s">
        <v>1526</v>
      </c>
      <c r="E948" s="4">
        <v>0.61</v>
      </c>
      <c r="F948" s="4">
        <v>0.61</v>
      </c>
      <c r="G948" s="7">
        <v>4.5</v>
      </c>
      <c r="I948" s="7">
        <f t="shared" si="14"/>
        <v>4.5</v>
      </c>
    </row>
    <row r="949" spans="1:9" x14ac:dyDescent="0.2">
      <c r="A949" s="36" t="s">
        <v>15</v>
      </c>
      <c r="B949" s="67" t="s">
        <v>1527</v>
      </c>
      <c r="C949" s="15"/>
      <c r="D949" s="15" t="s">
        <v>86</v>
      </c>
      <c r="E949" s="4">
        <v>33.11</v>
      </c>
      <c r="F949" s="4">
        <v>33.11</v>
      </c>
      <c r="G949" s="7">
        <v>245.25</v>
      </c>
      <c r="I949" s="7">
        <f t="shared" si="14"/>
        <v>245.25</v>
      </c>
    </row>
    <row r="950" spans="1:9" x14ac:dyDescent="0.2">
      <c r="A950" s="36" t="s">
        <v>15</v>
      </c>
      <c r="B950" s="67" t="s">
        <v>1528</v>
      </c>
      <c r="C950" s="15"/>
      <c r="D950" s="15" t="s">
        <v>663</v>
      </c>
      <c r="E950" s="4">
        <v>6.08</v>
      </c>
      <c r="F950" s="4">
        <v>6.08</v>
      </c>
      <c r="G950" s="7">
        <v>45</v>
      </c>
      <c r="I950" s="7">
        <f t="shared" si="14"/>
        <v>45</v>
      </c>
    </row>
    <row r="951" spans="1:9" x14ac:dyDescent="0.2">
      <c r="A951" s="36" t="s">
        <v>15</v>
      </c>
      <c r="B951" s="70" t="s">
        <v>1529</v>
      </c>
      <c r="C951" s="70"/>
      <c r="D951" s="70" t="s">
        <v>366</v>
      </c>
      <c r="E951" s="4">
        <v>0</v>
      </c>
      <c r="F951" s="4">
        <v>0</v>
      </c>
      <c r="G951" s="7">
        <v>0</v>
      </c>
      <c r="I951" s="7">
        <f t="shared" si="14"/>
        <v>0</v>
      </c>
    </row>
    <row r="952" spans="1:9" x14ac:dyDescent="0.2">
      <c r="A952" s="53" t="s">
        <v>18</v>
      </c>
      <c r="B952" s="73" t="s">
        <v>1530</v>
      </c>
      <c r="C952" s="73"/>
      <c r="D952" s="73" t="s">
        <v>1531</v>
      </c>
      <c r="E952" s="4">
        <v>270.33</v>
      </c>
      <c r="F952" s="4">
        <v>270.33</v>
      </c>
      <c r="G952" s="7">
        <v>2002.45</v>
      </c>
      <c r="I952" s="7">
        <f t="shared" si="14"/>
        <v>2002.45</v>
      </c>
    </row>
    <row r="953" spans="1:9" x14ac:dyDescent="0.2">
      <c r="A953" s="36" t="s">
        <v>15</v>
      </c>
      <c r="B953" s="70" t="s">
        <v>1532</v>
      </c>
      <c r="C953" s="70"/>
      <c r="D953" s="70" t="s">
        <v>23</v>
      </c>
      <c r="E953" s="4">
        <v>0</v>
      </c>
      <c r="F953" s="4">
        <v>0</v>
      </c>
      <c r="G953" s="7">
        <v>0</v>
      </c>
      <c r="I953" s="7">
        <f t="shared" si="14"/>
        <v>0</v>
      </c>
    </row>
    <row r="954" spans="1:9" x14ac:dyDescent="0.2">
      <c r="A954" s="46" t="s">
        <v>18</v>
      </c>
      <c r="B954" s="73" t="s">
        <v>1533</v>
      </c>
      <c r="C954" s="73"/>
      <c r="D954" s="73" t="s">
        <v>79</v>
      </c>
      <c r="E954" s="4">
        <v>411.6</v>
      </c>
      <c r="F954" s="4">
        <v>411.59</v>
      </c>
      <c r="G954" s="7">
        <v>3040.98</v>
      </c>
      <c r="H954" s="7">
        <v>5.3</v>
      </c>
      <c r="I954" s="7">
        <f t="shared" si="14"/>
        <v>3046.28</v>
      </c>
    </row>
    <row r="955" spans="1:9" x14ac:dyDescent="0.2">
      <c r="A955" s="19" t="s">
        <v>15</v>
      </c>
      <c r="B955" s="70" t="s">
        <v>1534</v>
      </c>
      <c r="C955" s="70"/>
      <c r="D955" s="70" t="s">
        <v>79</v>
      </c>
      <c r="E955" s="4">
        <v>0</v>
      </c>
      <c r="F955" s="4">
        <v>0</v>
      </c>
      <c r="G955" s="7">
        <v>0</v>
      </c>
      <c r="I955" s="7">
        <f t="shared" si="14"/>
        <v>0</v>
      </c>
    </row>
    <row r="956" spans="1:9" x14ac:dyDescent="0.2">
      <c r="A956" s="41" t="s">
        <v>18</v>
      </c>
      <c r="B956" s="73" t="s">
        <v>1535</v>
      </c>
      <c r="C956" s="73"/>
      <c r="D956" s="73" t="s">
        <v>1536</v>
      </c>
      <c r="E956" s="4">
        <v>42.8</v>
      </c>
      <c r="F956" s="4">
        <v>42.8</v>
      </c>
      <c r="G956" s="7">
        <v>317</v>
      </c>
      <c r="I956" s="7">
        <f t="shared" si="14"/>
        <v>317</v>
      </c>
    </row>
    <row r="957" spans="1:9" x14ac:dyDescent="0.2">
      <c r="A957" s="41" t="s">
        <v>18</v>
      </c>
      <c r="B957" s="73" t="s">
        <v>1537</v>
      </c>
      <c r="C957" s="73"/>
      <c r="D957" s="73" t="s">
        <v>127</v>
      </c>
      <c r="E957" s="4">
        <v>0</v>
      </c>
      <c r="F957" s="4">
        <v>0</v>
      </c>
      <c r="G957" s="7">
        <v>0</v>
      </c>
      <c r="I957" s="7">
        <f t="shared" si="14"/>
        <v>0</v>
      </c>
    </row>
    <row r="958" spans="1:9" x14ac:dyDescent="0.2">
      <c r="A958" s="41" t="s">
        <v>18</v>
      </c>
      <c r="B958" s="73" t="s">
        <v>1538</v>
      </c>
      <c r="C958" s="73"/>
      <c r="D958" s="73" t="s">
        <v>1539</v>
      </c>
      <c r="E958" s="4">
        <v>92.34</v>
      </c>
      <c r="F958" s="4">
        <v>92.34</v>
      </c>
      <c r="G958" s="7">
        <v>684</v>
      </c>
      <c r="I958" s="7">
        <f t="shared" si="14"/>
        <v>684</v>
      </c>
    </row>
    <row r="959" spans="1:9" x14ac:dyDescent="0.2">
      <c r="A959" s="44" t="s">
        <v>18</v>
      </c>
      <c r="B959" s="76" t="s">
        <v>1540</v>
      </c>
      <c r="C959" s="73"/>
      <c r="D959" s="76" t="s">
        <v>626</v>
      </c>
      <c r="E959" s="4">
        <v>0</v>
      </c>
      <c r="F959" s="4">
        <v>0</v>
      </c>
      <c r="G959" s="7">
        <v>0</v>
      </c>
      <c r="I959" s="7">
        <f t="shared" si="14"/>
        <v>0</v>
      </c>
    </row>
    <row r="960" spans="1:9" x14ac:dyDescent="0.2">
      <c r="A960" s="41" t="s">
        <v>18</v>
      </c>
      <c r="B960" s="73" t="s">
        <v>1541</v>
      </c>
      <c r="C960" s="73"/>
      <c r="D960" s="73" t="s">
        <v>1542</v>
      </c>
      <c r="E960" s="4">
        <v>1330.89</v>
      </c>
      <c r="F960" s="4">
        <v>1330.89</v>
      </c>
      <c r="G960" s="7">
        <v>9858.4500000000007</v>
      </c>
      <c r="I960" s="7">
        <f t="shared" si="14"/>
        <v>9858.4500000000007</v>
      </c>
    </row>
    <row r="961" spans="1:9" x14ac:dyDescent="0.2">
      <c r="A961" s="1" t="s">
        <v>18</v>
      </c>
      <c r="B961" t="s">
        <v>1543</v>
      </c>
      <c r="C961" t="s">
        <v>1544</v>
      </c>
      <c r="D961" t="s">
        <v>1545</v>
      </c>
      <c r="E961" s="4">
        <v>20.52</v>
      </c>
      <c r="F961" s="4">
        <v>20.57</v>
      </c>
      <c r="G961" s="7">
        <v>152.4</v>
      </c>
      <c r="I961" s="7">
        <f t="shared" si="14"/>
        <v>152.4</v>
      </c>
    </row>
    <row r="962" spans="1:9" x14ac:dyDescent="0.2">
      <c r="A962" s="2" t="s">
        <v>15</v>
      </c>
      <c r="B962" s="14" t="s">
        <v>1546</v>
      </c>
      <c r="C962" s="14"/>
      <c r="D962" s="14" t="s">
        <v>1439</v>
      </c>
      <c r="E962" s="4">
        <v>3.34</v>
      </c>
      <c r="F962" s="4">
        <v>3.34</v>
      </c>
      <c r="G962" s="7">
        <v>24.75</v>
      </c>
      <c r="I962" s="7">
        <f t="shared" si="14"/>
        <v>24.75</v>
      </c>
    </row>
    <row r="963" spans="1:9" x14ac:dyDescent="0.2">
      <c r="A963" s="46" t="s">
        <v>18</v>
      </c>
      <c r="B963" s="69" t="s">
        <v>1547</v>
      </c>
      <c r="C963" s="69" t="s">
        <v>1548</v>
      </c>
      <c r="D963" s="69" t="s">
        <v>1549</v>
      </c>
      <c r="E963" s="4"/>
      <c r="F963" s="4"/>
      <c r="I963" s="7">
        <f t="shared" si="14"/>
        <v>0</v>
      </c>
    </row>
    <row r="964" spans="1:9" x14ac:dyDescent="0.2">
      <c r="A964" s="19" t="s">
        <v>15</v>
      </c>
      <c r="B964" s="20" t="s">
        <v>1550</v>
      </c>
      <c r="C964" s="21" t="s">
        <v>1551</v>
      </c>
      <c r="D964" s="20" t="s">
        <v>86</v>
      </c>
      <c r="E964" s="4">
        <v>7.9</v>
      </c>
      <c r="F964" s="4">
        <v>7.9</v>
      </c>
      <c r="G964" s="7">
        <v>58.5</v>
      </c>
      <c r="I964" s="7">
        <f t="shared" si="14"/>
        <v>58.5</v>
      </c>
    </row>
    <row r="965" spans="1:9" x14ac:dyDescent="0.2">
      <c r="A965" s="19" t="s">
        <v>15</v>
      </c>
      <c r="B965" s="20" t="s">
        <v>1552</v>
      </c>
      <c r="C965" s="21" t="s">
        <v>1553</v>
      </c>
      <c r="D965" s="20" t="s">
        <v>23</v>
      </c>
      <c r="E965" s="4"/>
      <c r="F965" s="4"/>
      <c r="I965" s="7">
        <f t="shared" ref="I965:I1028" si="15">SUM(G965:H965)</f>
        <v>0</v>
      </c>
    </row>
    <row r="966" spans="1:9" x14ac:dyDescent="0.2">
      <c r="A966" s="2" t="s">
        <v>15</v>
      </c>
      <c r="B966" s="14" t="s">
        <v>1554</v>
      </c>
      <c r="C966" s="14"/>
      <c r="D966" s="20" t="s">
        <v>562</v>
      </c>
      <c r="E966" s="4">
        <v>536.07000000000005</v>
      </c>
      <c r="F966" s="4">
        <v>536.07000000000005</v>
      </c>
      <c r="G966" s="7">
        <v>3970.88</v>
      </c>
      <c r="I966" s="7">
        <f t="shared" si="15"/>
        <v>3970.88</v>
      </c>
    </row>
    <row r="967" spans="1:9" x14ac:dyDescent="0.2">
      <c r="A967" s="45" t="s">
        <v>26</v>
      </c>
      <c r="B967" s="26" t="s">
        <v>1555</v>
      </c>
      <c r="C967" s="26"/>
      <c r="D967" s="37" t="s">
        <v>523</v>
      </c>
      <c r="E967" s="4">
        <v>12105.18</v>
      </c>
      <c r="F967" s="4">
        <v>12105.18</v>
      </c>
      <c r="G967" s="7">
        <f>12105.18/0.135</f>
        <v>89668</v>
      </c>
      <c r="I967" s="7">
        <f t="shared" si="15"/>
        <v>89668</v>
      </c>
    </row>
    <row r="968" spans="1:9" x14ac:dyDescent="0.2">
      <c r="A968" s="31" t="s">
        <v>15</v>
      </c>
      <c r="B968" s="32" t="s">
        <v>1556</v>
      </c>
      <c r="C968" s="14"/>
      <c r="D968" s="20" t="s">
        <v>384</v>
      </c>
      <c r="E968" s="4">
        <v>6.17</v>
      </c>
      <c r="F968" s="4">
        <v>6.17</v>
      </c>
      <c r="G968" s="7">
        <v>45.75</v>
      </c>
      <c r="I968" s="7">
        <f t="shared" si="15"/>
        <v>45.75</v>
      </c>
    </row>
    <row r="969" spans="1:9" x14ac:dyDescent="0.2">
      <c r="A969" s="31" t="s">
        <v>15</v>
      </c>
      <c r="B969" s="32" t="s">
        <v>1557</v>
      </c>
      <c r="C969" s="14"/>
      <c r="D969" s="20" t="s">
        <v>141</v>
      </c>
      <c r="E969" s="4">
        <v>1.22</v>
      </c>
      <c r="F969" s="4">
        <v>1.22</v>
      </c>
      <c r="G969" s="7">
        <v>9</v>
      </c>
      <c r="I969" s="7">
        <f t="shared" si="15"/>
        <v>9</v>
      </c>
    </row>
    <row r="970" spans="1:9" x14ac:dyDescent="0.2">
      <c r="A970" s="31" t="s">
        <v>15</v>
      </c>
      <c r="B970" s="32" t="s">
        <v>1558</v>
      </c>
      <c r="C970" s="14"/>
      <c r="D970" s="20" t="s">
        <v>1439</v>
      </c>
      <c r="E970" s="4">
        <v>0</v>
      </c>
      <c r="F970" s="4">
        <v>0</v>
      </c>
      <c r="G970" s="7">
        <v>0</v>
      </c>
      <c r="I970" s="7">
        <f t="shared" si="15"/>
        <v>0</v>
      </c>
    </row>
    <row r="971" spans="1:9" x14ac:dyDescent="0.2">
      <c r="A971" s="31" t="s">
        <v>15</v>
      </c>
      <c r="B971" s="32" t="s">
        <v>1559</v>
      </c>
      <c r="C971" s="17" t="s">
        <v>1560</v>
      </c>
      <c r="D971" s="20" t="s">
        <v>163</v>
      </c>
      <c r="E971" s="4">
        <v>11.34</v>
      </c>
      <c r="F971" s="4">
        <v>11.34</v>
      </c>
      <c r="G971" s="7">
        <v>84</v>
      </c>
      <c r="I971" s="7">
        <f t="shared" si="15"/>
        <v>84</v>
      </c>
    </row>
    <row r="972" spans="1:9" x14ac:dyDescent="0.2">
      <c r="A972" s="2" t="s">
        <v>15</v>
      </c>
      <c r="B972" s="14" t="s">
        <v>1561</v>
      </c>
      <c r="C972" s="17" t="s">
        <v>1562</v>
      </c>
      <c r="D972" s="20" t="s">
        <v>1563</v>
      </c>
      <c r="E972" s="4">
        <v>0</v>
      </c>
      <c r="F972" s="4">
        <v>0</v>
      </c>
      <c r="G972" s="7">
        <v>0</v>
      </c>
      <c r="I972" s="7">
        <f t="shared" si="15"/>
        <v>0</v>
      </c>
    </row>
    <row r="973" spans="1:9" x14ac:dyDescent="0.2">
      <c r="A973" s="16" t="s">
        <v>18</v>
      </c>
      <c r="B973" s="17" t="s">
        <v>1564</v>
      </c>
      <c r="C973" s="17"/>
      <c r="D973" s="21" t="s">
        <v>1542</v>
      </c>
      <c r="E973" s="4">
        <v>13.66</v>
      </c>
      <c r="F973" s="4">
        <v>13.66</v>
      </c>
      <c r="G973" s="7">
        <v>64.5</v>
      </c>
      <c r="H973" s="7">
        <v>24.75</v>
      </c>
      <c r="I973" s="7">
        <f t="shared" si="15"/>
        <v>89.25</v>
      </c>
    </row>
    <row r="974" spans="1:9" x14ac:dyDescent="0.2">
      <c r="A974" s="2" t="s">
        <v>15</v>
      </c>
      <c r="B974" s="14" t="s">
        <v>1565</v>
      </c>
      <c r="C974" s="17"/>
      <c r="D974" s="20" t="s">
        <v>1285</v>
      </c>
      <c r="E974" s="4">
        <v>2.1800000000000002</v>
      </c>
      <c r="F974" s="4">
        <v>2.1800000000000002</v>
      </c>
      <c r="G974" s="7">
        <v>15</v>
      </c>
      <c r="H974" s="7">
        <v>0.75</v>
      </c>
      <c r="I974" s="7">
        <f t="shared" si="15"/>
        <v>15.75</v>
      </c>
    </row>
    <row r="975" spans="1:9" x14ac:dyDescent="0.2">
      <c r="A975" s="22" t="s">
        <v>15</v>
      </c>
      <c r="B975" s="23" t="s">
        <v>1566</v>
      </c>
      <c r="C975" s="18" t="s">
        <v>1567</v>
      </c>
      <c r="D975" s="20" t="s">
        <v>151</v>
      </c>
      <c r="E975" s="4"/>
      <c r="F975" s="4"/>
      <c r="I975" s="7">
        <f t="shared" si="15"/>
        <v>0</v>
      </c>
    </row>
    <row r="976" spans="1:9" x14ac:dyDescent="0.2">
      <c r="A976" s="31" t="s">
        <v>15</v>
      </c>
      <c r="B976" s="32" t="s">
        <v>1568</v>
      </c>
      <c r="C976" s="14"/>
      <c r="D976" s="20" t="s">
        <v>1569</v>
      </c>
      <c r="E976" s="4">
        <v>12.4</v>
      </c>
      <c r="F976" s="4">
        <v>12.4</v>
      </c>
      <c r="G976" s="7">
        <v>91.88</v>
      </c>
      <c r="I976" s="7">
        <f t="shared" si="15"/>
        <v>91.88</v>
      </c>
    </row>
    <row r="977" spans="1:9" x14ac:dyDescent="0.2">
      <c r="A977" s="27" t="s">
        <v>18</v>
      </c>
      <c r="B977" s="28" t="s">
        <v>1570</v>
      </c>
      <c r="C977" s="17" t="s">
        <v>1571</v>
      </c>
      <c r="D977" s="21" t="s">
        <v>574</v>
      </c>
      <c r="E977" s="4">
        <v>230.85</v>
      </c>
      <c r="F977" s="4">
        <v>230.85</v>
      </c>
      <c r="G977" s="7">
        <v>1710</v>
      </c>
      <c r="I977" s="7">
        <f t="shared" si="15"/>
        <v>1710</v>
      </c>
    </row>
    <row r="978" spans="1:9" x14ac:dyDescent="0.2">
      <c r="A978" s="31" t="s">
        <v>15</v>
      </c>
      <c r="B978" s="32" t="s">
        <v>1572</v>
      </c>
      <c r="C978" s="14" t="s">
        <v>1571</v>
      </c>
      <c r="D978" s="20" t="s">
        <v>574</v>
      </c>
      <c r="E978" s="4"/>
      <c r="F978" s="4"/>
      <c r="I978" s="7">
        <f t="shared" si="15"/>
        <v>0</v>
      </c>
    </row>
    <row r="979" spans="1:9" x14ac:dyDescent="0.2">
      <c r="A979" s="27" t="s">
        <v>18</v>
      </c>
      <c r="B979" s="28" t="s">
        <v>1573</v>
      </c>
      <c r="C979" s="17" t="s">
        <v>1574</v>
      </c>
      <c r="D979" s="21" t="s">
        <v>1310</v>
      </c>
      <c r="E979" s="4">
        <v>102.98</v>
      </c>
      <c r="F979" s="4">
        <v>102.98</v>
      </c>
      <c r="G979" s="7">
        <v>762.8</v>
      </c>
      <c r="I979" s="7">
        <f t="shared" si="15"/>
        <v>762.8</v>
      </c>
    </row>
    <row r="980" spans="1:9" x14ac:dyDescent="0.2">
      <c r="A980" s="31" t="s">
        <v>15</v>
      </c>
      <c r="B980" s="32" t="s">
        <v>1575</v>
      </c>
      <c r="C980" s="14"/>
      <c r="D980" s="20" t="s">
        <v>23</v>
      </c>
      <c r="E980" s="4"/>
      <c r="F980" s="4"/>
      <c r="I980" s="7">
        <f t="shared" si="15"/>
        <v>0</v>
      </c>
    </row>
    <row r="981" spans="1:9" x14ac:dyDescent="0.2">
      <c r="A981" s="27" t="s">
        <v>18</v>
      </c>
      <c r="B981" s="28" t="s">
        <v>1576</v>
      </c>
      <c r="C981" s="17"/>
      <c r="D981" s="21" t="s">
        <v>96</v>
      </c>
      <c r="E981" s="4">
        <v>138.91</v>
      </c>
      <c r="F981" s="4">
        <v>138.91</v>
      </c>
      <c r="G981" s="7">
        <v>1028.96</v>
      </c>
      <c r="I981" s="7">
        <f t="shared" si="15"/>
        <v>1028.96</v>
      </c>
    </row>
    <row r="982" spans="1:9" x14ac:dyDescent="0.2">
      <c r="A982" s="36" t="s">
        <v>15</v>
      </c>
      <c r="B982" s="20" t="s">
        <v>1577</v>
      </c>
      <c r="C982" s="20"/>
      <c r="D982" s="20" t="s">
        <v>366</v>
      </c>
      <c r="E982" s="4">
        <v>30.75</v>
      </c>
      <c r="F982" s="4">
        <v>30.75</v>
      </c>
      <c r="G982" s="7">
        <v>210</v>
      </c>
      <c r="H982" s="7">
        <v>12</v>
      </c>
      <c r="I982" s="7">
        <f t="shared" si="15"/>
        <v>222</v>
      </c>
    </row>
    <row r="983" spans="1:9" x14ac:dyDescent="0.2">
      <c r="A983" s="19" t="s">
        <v>15</v>
      </c>
      <c r="B983" s="20" t="s">
        <v>1578</v>
      </c>
      <c r="C983" s="20"/>
      <c r="D983" s="20" t="s">
        <v>1439</v>
      </c>
      <c r="E983" s="4">
        <v>0.51</v>
      </c>
      <c r="F983" s="4">
        <v>0.51</v>
      </c>
      <c r="G983" s="7">
        <v>3.75</v>
      </c>
      <c r="I983" s="7">
        <f t="shared" si="15"/>
        <v>3.75</v>
      </c>
    </row>
    <row r="984" spans="1:9" x14ac:dyDescent="0.2">
      <c r="A984" s="19" t="s">
        <v>15</v>
      </c>
      <c r="B984" s="20" t="s">
        <v>1579</v>
      </c>
      <c r="C984" s="20"/>
      <c r="D984" s="20" t="s">
        <v>562</v>
      </c>
      <c r="E984" s="4">
        <v>0</v>
      </c>
      <c r="F984" s="4">
        <v>0</v>
      </c>
      <c r="G984" s="7">
        <v>0</v>
      </c>
      <c r="I984" s="7">
        <f t="shared" si="15"/>
        <v>0</v>
      </c>
    </row>
    <row r="985" spans="1:9" x14ac:dyDescent="0.2">
      <c r="A985" s="36" t="s">
        <v>15</v>
      </c>
      <c r="B985" s="20" t="s">
        <v>1580</v>
      </c>
      <c r="C985" s="20"/>
      <c r="D985" s="20" t="s">
        <v>1581</v>
      </c>
      <c r="E985" s="4">
        <v>2.88</v>
      </c>
      <c r="F985" s="4">
        <v>2.88</v>
      </c>
      <c r="G985" s="7">
        <v>15.75</v>
      </c>
      <c r="H985" s="7">
        <v>3.75</v>
      </c>
      <c r="I985" s="7">
        <f t="shared" si="15"/>
        <v>19.5</v>
      </c>
    </row>
    <row r="986" spans="1:9" x14ac:dyDescent="0.2">
      <c r="A986" s="36" t="s">
        <v>15</v>
      </c>
      <c r="B986" s="20" t="s">
        <v>1582</v>
      </c>
      <c r="C986" s="70"/>
      <c r="D986" s="20" t="s">
        <v>23</v>
      </c>
      <c r="E986" s="4">
        <v>46.98</v>
      </c>
      <c r="F986" s="4">
        <v>46.98</v>
      </c>
      <c r="G986" s="7">
        <v>348</v>
      </c>
      <c r="I986" s="7">
        <f t="shared" si="15"/>
        <v>348</v>
      </c>
    </row>
    <row r="987" spans="1:9" x14ac:dyDescent="0.2">
      <c r="A987" s="50" t="s">
        <v>18</v>
      </c>
      <c r="B987" s="37" t="s">
        <v>1583</v>
      </c>
      <c r="C987" s="76"/>
      <c r="D987" s="37" t="s">
        <v>1584</v>
      </c>
      <c r="E987" s="4"/>
      <c r="F987" s="4"/>
      <c r="I987" s="7">
        <f t="shared" si="15"/>
        <v>0</v>
      </c>
    </row>
    <row r="988" spans="1:9" x14ac:dyDescent="0.2">
      <c r="A988" s="53" t="s">
        <v>18</v>
      </c>
      <c r="B988" s="21" t="s">
        <v>1585</v>
      </c>
      <c r="C988" s="70"/>
      <c r="D988" s="20" t="s">
        <v>1060</v>
      </c>
      <c r="E988" s="4">
        <v>60.3</v>
      </c>
      <c r="F988" s="4">
        <v>60.3</v>
      </c>
      <c r="G988" s="7">
        <v>446.69</v>
      </c>
      <c r="I988" s="7">
        <f t="shared" si="15"/>
        <v>446.69</v>
      </c>
    </row>
    <row r="989" spans="1:9" x14ac:dyDescent="0.2">
      <c r="A989" s="53" t="s">
        <v>18</v>
      </c>
      <c r="B989" s="21" t="s">
        <v>1586</v>
      </c>
      <c r="C989" s="73"/>
      <c r="D989" s="21" t="s">
        <v>1587</v>
      </c>
      <c r="E989" s="4">
        <v>0</v>
      </c>
      <c r="F989" s="4">
        <v>0</v>
      </c>
      <c r="G989" s="7">
        <v>0</v>
      </c>
      <c r="I989" s="7">
        <f t="shared" si="15"/>
        <v>0</v>
      </c>
    </row>
    <row r="990" spans="1:9" x14ac:dyDescent="0.2">
      <c r="A990" s="53" t="s">
        <v>18</v>
      </c>
      <c r="B990" s="21" t="s">
        <v>1588</v>
      </c>
      <c r="C990" s="21"/>
      <c r="D990" s="21" t="s">
        <v>145</v>
      </c>
      <c r="E990" s="4">
        <v>2.4300000000000002</v>
      </c>
      <c r="F990" s="4">
        <v>2.4300000000000002</v>
      </c>
      <c r="G990" s="7">
        <v>18</v>
      </c>
      <c r="I990" s="7">
        <f t="shared" si="15"/>
        <v>18</v>
      </c>
    </row>
    <row r="991" spans="1:9" x14ac:dyDescent="0.2">
      <c r="A991" s="36" t="s">
        <v>15</v>
      </c>
      <c r="B991" s="20" t="s">
        <v>1589</v>
      </c>
      <c r="C991" s="20"/>
      <c r="D991" s="20" t="s">
        <v>145</v>
      </c>
      <c r="E991" s="4"/>
      <c r="F991" s="4"/>
      <c r="I991" s="7">
        <f t="shared" si="15"/>
        <v>0</v>
      </c>
    </row>
    <row r="992" spans="1:9" x14ac:dyDescent="0.2">
      <c r="A992" s="36" t="s">
        <v>15</v>
      </c>
      <c r="B992" s="20" t="s">
        <v>1590</v>
      </c>
      <c r="C992" s="37"/>
      <c r="D992" s="37" t="s">
        <v>41</v>
      </c>
      <c r="E992" s="4">
        <v>3.34</v>
      </c>
      <c r="F992" s="4">
        <v>3.34</v>
      </c>
      <c r="G992" s="7">
        <v>24.75</v>
      </c>
      <c r="I992" s="7">
        <f t="shared" si="15"/>
        <v>24.75</v>
      </c>
    </row>
    <row r="993" spans="1:9" x14ac:dyDescent="0.2">
      <c r="A993" s="19" t="s">
        <v>15</v>
      </c>
      <c r="B993" s="20" t="s">
        <v>1591</v>
      </c>
      <c r="C993" s="70"/>
      <c r="D993" s="20" t="s">
        <v>1592</v>
      </c>
      <c r="E993" s="4">
        <v>11.27</v>
      </c>
      <c r="F993" s="4">
        <v>11.27</v>
      </c>
      <c r="G993" s="7">
        <v>82.88</v>
      </c>
      <c r="H993" s="7">
        <v>0.38</v>
      </c>
      <c r="I993" s="7">
        <f t="shared" si="15"/>
        <v>83.259999999999991</v>
      </c>
    </row>
    <row r="994" spans="1:9" x14ac:dyDescent="0.2">
      <c r="A994" s="19" t="s">
        <v>15</v>
      </c>
      <c r="B994" s="20" t="s">
        <v>1593</v>
      </c>
      <c r="C994" s="20"/>
      <c r="D994" s="20" t="s">
        <v>384</v>
      </c>
      <c r="E994" s="4">
        <v>5.0599999999999996</v>
      </c>
      <c r="F994" s="4">
        <v>5.0599999999999996</v>
      </c>
      <c r="G994" s="7">
        <v>37.5</v>
      </c>
      <c r="I994" s="7">
        <f t="shared" si="15"/>
        <v>37.5</v>
      </c>
    </row>
    <row r="995" spans="1:9" x14ac:dyDescent="0.2">
      <c r="A995" s="19" t="s">
        <v>15</v>
      </c>
      <c r="B995" s="20" t="s">
        <v>1594</v>
      </c>
      <c r="C995" s="20"/>
      <c r="D995" s="20" t="s">
        <v>101</v>
      </c>
      <c r="E995" s="4">
        <v>0</v>
      </c>
      <c r="F995" s="4">
        <v>0</v>
      </c>
      <c r="G995" s="7">
        <v>0</v>
      </c>
      <c r="I995" s="7">
        <f t="shared" si="15"/>
        <v>0</v>
      </c>
    </row>
    <row r="996" spans="1:9" x14ac:dyDescent="0.2">
      <c r="A996" s="2" t="s">
        <v>15</v>
      </c>
      <c r="B996" s="20" t="s">
        <v>1595</v>
      </c>
      <c r="C996" s="15"/>
      <c r="D996" s="20" t="s">
        <v>101</v>
      </c>
      <c r="E996" s="4">
        <v>1.22</v>
      </c>
      <c r="F996" s="51">
        <v>1.22</v>
      </c>
      <c r="G996" s="7">
        <v>9</v>
      </c>
      <c r="I996" s="7">
        <f t="shared" si="15"/>
        <v>9</v>
      </c>
    </row>
    <row r="997" spans="1:9" x14ac:dyDescent="0.2">
      <c r="A997" s="19" t="s">
        <v>15</v>
      </c>
      <c r="B997" s="70" t="s">
        <v>1596</v>
      </c>
      <c r="C997" s="73"/>
      <c r="D997" s="70" t="s">
        <v>23</v>
      </c>
      <c r="E997" s="4">
        <v>0</v>
      </c>
      <c r="F997" s="4">
        <v>0</v>
      </c>
      <c r="G997" s="7">
        <v>0</v>
      </c>
      <c r="I997" s="7">
        <f t="shared" si="15"/>
        <v>0</v>
      </c>
    </row>
    <row r="998" spans="1:9" x14ac:dyDescent="0.2">
      <c r="A998" s="19" t="s">
        <v>15</v>
      </c>
      <c r="B998" s="20" t="s">
        <v>1597</v>
      </c>
      <c r="C998" s="20"/>
      <c r="D998" s="20" t="s">
        <v>252</v>
      </c>
      <c r="E998" s="4">
        <v>0</v>
      </c>
      <c r="F998" s="4">
        <v>0</v>
      </c>
      <c r="G998" s="7">
        <v>0</v>
      </c>
      <c r="I998" s="7">
        <f t="shared" si="15"/>
        <v>0</v>
      </c>
    </row>
    <row r="999" spans="1:9" x14ac:dyDescent="0.2">
      <c r="A999" s="19" t="s">
        <v>15</v>
      </c>
      <c r="B999" s="20" t="s">
        <v>1598</v>
      </c>
      <c r="C999" s="37" t="s">
        <v>1599</v>
      </c>
      <c r="D999" s="20" t="s">
        <v>37</v>
      </c>
      <c r="E999" s="4"/>
      <c r="F999" s="4"/>
      <c r="I999" s="7">
        <f t="shared" si="15"/>
        <v>0</v>
      </c>
    </row>
    <row r="1000" spans="1:9" x14ac:dyDescent="0.2">
      <c r="A1000" s="19" t="s">
        <v>15</v>
      </c>
      <c r="B1000" s="20" t="s">
        <v>1600</v>
      </c>
      <c r="C1000" s="21" t="s">
        <v>1601</v>
      </c>
      <c r="D1000" s="20" t="s">
        <v>411</v>
      </c>
      <c r="E1000" s="4">
        <v>1.92</v>
      </c>
      <c r="F1000" s="4">
        <v>1.92</v>
      </c>
      <c r="G1000" s="7">
        <v>14.25</v>
      </c>
      <c r="I1000" s="7">
        <f t="shared" si="15"/>
        <v>14.25</v>
      </c>
    </row>
    <row r="1001" spans="1:9" x14ac:dyDescent="0.2">
      <c r="A1001" s="44" t="s">
        <v>18</v>
      </c>
      <c r="B1001" s="37" t="s">
        <v>1602</v>
      </c>
      <c r="C1001" s="37"/>
      <c r="D1001" s="37" t="s">
        <v>1603</v>
      </c>
      <c r="E1001" s="4"/>
      <c r="F1001" s="4"/>
      <c r="I1001" s="7">
        <f t="shared" si="15"/>
        <v>0</v>
      </c>
    </row>
    <row r="1002" spans="1:9" x14ac:dyDescent="0.2">
      <c r="A1002" s="36" t="s">
        <v>15</v>
      </c>
      <c r="B1002" s="70" t="s">
        <v>1604</v>
      </c>
      <c r="C1002" s="73" t="s">
        <v>1605</v>
      </c>
      <c r="D1002" s="70" t="s">
        <v>1198</v>
      </c>
      <c r="E1002" s="4">
        <v>24.3</v>
      </c>
      <c r="F1002" s="4">
        <v>24.3</v>
      </c>
      <c r="G1002" s="7">
        <v>180</v>
      </c>
      <c r="I1002" s="7">
        <f t="shared" si="15"/>
        <v>180</v>
      </c>
    </row>
    <row r="1003" spans="1:9" x14ac:dyDescent="0.2">
      <c r="A1003" s="36" t="s">
        <v>15</v>
      </c>
      <c r="B1003" s="70" t="s">
        <v>1606</v>
      </c>
      <c r="C1003" s="21" t="s">
        <v>1607</v>
      </c>
      <c r="D1003" s="70" t="s">
        <v>23</v>
      </c>
      <c r="E1003" s="4">
        <v>0</v>
      </c>
      <c r="F1003" s="4">
        <v>0</v>
      </c>
      <c r="G1003" s="7">
        <v>0</v>
      </c>
      <c r="I1003" s="7">
        <f t="shared" si="15"/>
        <v>0</v>
      </c>
    </row>
    <row r="1004" spans="1:9" x14ac:dyDescent="0.2">
      <c r="A1004" s="36" t="s">
        <v>15</v>
      </c>
      <c r="B1004" s="20" t="s">
        <v>1608</v>
      </c>
      <c r="C1004" s="35"/>
      <c r="D1004" s="35" t="s">
        <v>384</v>
      </c>
      <c r="E1004" s="4"/>
      <c r="F1004" s="4"/>
      <c r="I1004" s="7">
        <f t="shared" si="15"/>
        <v>0</v>
      </c>
    </row>
    <row r="1005" spans="1:9" x14ac:dyDescent="0.2">
      <c r="A1005" s="31" t="s">
        <v>15</v>
      </c>
      <c r="B1005" s="32" t="s">
        <v>1609</v>
      </c>
      <c r="C1005" s="14"/>
      <c r="D1005" s="14" t="s">
        <v>86</v>
      </c>
      <c r="E1005" s="4">
        <v>2.73</v>
      </c>
      <c r="F1005" s="4">
        <v>2.73</v>
      </c>
      <c r="G1005" s="7">
        <v>20.25</v>
      </c>
      <c r="I1005" s="7">
        <f t="shared" si="15"/>
        <v>20.25</v>
      </c>
    </row>
    <row r="1006" spans="1:9" x14ac:dyDescent="0.2">
      <c r="A1006" s="2" t="s">
        <v>15</v>
      </c>
      <c r="B1006" s="14" t="s">
        <v>1610</v>
      </c>
      <c r="C1006" s="17" t="s">
        <v>1611</v>
      </c>
      <c r="D1006" s="14" t="s">
        <v>653</v>
      </c>
      <c r="E1006" s="4"/>
      <c r="F1006" s="4"/>
      <c r="I1006" s="7">
        <f t="shared" si="15"/>
        <v>0</v>
      </c>
    </row>
    <row r="1007" spans="1:9" x14ac:dyDescent="0.2">
      <c r="A1007" s="19" t="s">
        <v>15</v>
      </c>
      <c r="B1007" s="20" t="s">
        <v>1612</v>
      </c>
      <c r="C1007" s="20"/>
      <c r="D1007" s="20" t="s">
        <v>653</v>
      </c>
      <c r="E1007" s="4">
        <v>6.99</v>
      </c>
      <c r="F1007" s="4">
        <v>6.99</v>
      </c>
      <c r="G1007" s="7">
        <v>51.75</v>
      </c>
      <c r="I1007" s="7">
        <f t="shared" si="15"/>
        <v>51.75</v>
      </c>
    </row>
    <row r="1008" spans="1:9" x14ac:dyDescent="0.2">
      <c r="A1008" s="19" t="s">
        <v>15</v>
      </c>
      <c r="B1008" s="20" t="s">
        <v>1613</v>
      </c>
      <c r="C1008" s="20"/>
      <c r="D1008" s="20" t="s">
        <v>23</v>
      </c>
      <c r="E1008" s="4">
        <v>0</v>
      </c>
      <c r="F1008" s="4">
        <v>0</v>
      </c>
      <c r="G1008" s="7">
        <v>0</v>
      </c>
      <c r="I1008" s="7">
        <f t="shared" si="15"/>
        <v>0</v>
      </c>
    </row>
    <row r="1009" spans="1:9" x14ac:dyDescent="0.2">
      <c r="A1009" s="27" t="s">
        <v>18</v>
      </c>
      <c r="B1009" s="77" t="s">
        <v>1614</v>
      </c>
      <c r="C1009" s="40"/>
      <c r="D1009" s="73" t="s">
        <v>1615</v>
      </c>
      <c r="E1009" s="4">
        <v>19.68</v>
      </c>
      <c r="F1009" s="4">
        <v>19.68</v>
      </c>
      <c r="G1009" s="7">
        <v>145.72999999999999</v>
      </c>
      <c r="I1009" s="7">
        <f t="shared" si="15"/>
        <v>145.72999999999999</v>
      </c>
    </row>
    <row r="1010" spans="1:9" x14ac:dyDescent="0.2">
      <c r="A1010" s="29" t="s">
        <v>26</v>
      </c>
      <c r="B1010" s="37" t="s">
        <v>1616</v>
      </c>
      <c r="C1010" s="68"/>
      <c r="D1010" s="37" t="s">
        <v>96</v>
      </c>
      <c r="E1010" s="4">
        <v>20323.7</v>
      </c>
      <c r="F1010" s="51">
        <v>20323.7</v>
      </c>
      <c r="G1010" s="7">
        <v>144485.82999999999</v>
      </c>
      <c r="H1010" s="7">
        <v>4090.55</v>
      </c>
      <c r="I1010" s="7">
        <f t="shared" si="15"/>
        <v>148576.37999999998</v>
      </c>
    </row>
    <row r="1011" spans="1:9" x14ac:dyDescent="0.2">
      <c r="A1011" s="31" t="s">
        <v>15</v>
      </c>
      <c r="B1011" s="32" t="s">
        <v>1617</v>
      </c>
      <c r="C1011" s="28" t="s">
        <v>1618</v>
      </c>
      <c r="D1011" s="20" t="s">
        <v>23</v>
      </c>
      <c r="E1011" s="4">
        <v>0</v>
      </c>
      <c r="F1011" s="4">
        <v>0</v>
      </c>
      <c r="G1011" s="7">
        <v>0</v>
      </c>
      <c r="I1011" s="7">
        <f t="shared" si="15"/>
        <v>0</v>
      </c>
    </row>
    <row r="1012" spans="1:9" x14ac:dyDescent="0.2">
      <c r="A1012" s="2" t="s">
        <v>15</v>
      </c>
      <c r="B1012" s="14" t="s">
        <v>1619</v>
      </c>
      <c r="C1012" s="14"/>
      <c r="D1012" s="20" t="s">
        <v>366</v>
      </c>
      <c r="E1012" s="4">
        <v>2.63</v>
      </c>
      <c r="F1012" s="4">
        <v>2.63</v>
      </c>
      <c r="G1012" s="7">
        <v>19.5</v>
      </c>
      <c r="I1012" s="7">
        <f t="shared" si="15"/>
        <v>19.5</v>
      </c>
    </row>
    <row r="1013" spans="1:9" x14ac:dyDescent="0.2">
      <c r="A1013" s="2" t="s">
        <v>15</v>
      </c>
      <c r="B1013" s="14" t="s">
        <v>1620</v>
      </c>
      <c r="C1013" s="14"/>
      <c r="D1013" s="20" t="s">
        <v>366</v>
      </c>
      <c r="E1013" s="4">
        <v>0.61</v>
      </c>
      <c r="F1013" s="4">
        <v>0.61</v>
      </c>
      <c r="G1013" s="7">
        <v>4.5</v>
      </c>
      <c r="I1013" s="7">
        <f t="shared" si="15"/>
        <v>4.5</v>
      </c>
    </row>
    <row r="1014" spans="1:9" x14ac:dyDescent="0.2">
      <c r="A1014" s="2" t="s">
        <v>15</v>
      </c>
      <c r="B1014" s="14" t="s">
        <v>1621</v>
      </c>
      <c r="C1014" s="14"/>
      <c r="D1014" s="20" t="s">
        <v>384</v>
      </c>
      <c r="E1014" s="4">
        <v>0</v>
      </c>
      <c r="F1014" s="4">
        <v>0</v>
      </c>
      <c r="G1014" s="7">
        <v>0</v>
      </c>
      <c r="I1014" s="7">
        <f t="shared" si="15"/>
        <v>0</v>
      </c>
    </row>
    <row r="1015" spans="1:9" x14ac:dyDescent="0.2">
      <c r="A1015" s="31" t="s">
        <v>15</v>
      </c>
      <c r="B1015" s="67" t="s">
        <v>1622</v>
      </c>
      <c r="C1015" s="15"/>
      <c r="D1015" s="70" t="s">
        <v>86</v>
      </c>
      <c r="E1015" s="4">
        <v>118.92</v>
      </c>
      <c r="F1015" s="4">
        <v>118.92</v>
      </c>
      <c r="G1015" s="7">
        <v>880.88</v>
      </c>
      <c r="I1015" s="7">
        <f t="shared" si="15"/>
        <v>880.88</v>
      </c>
    </row>
    <row r="1016" spans="1:9" x14ac:dyDescent="0.2">
      <c r="A1016" s="31" t="s">
        <v>15</v>
      </c>
      <c r="B1016" s="67" t="s">
        <v>1623</v>
      </c>
      <c r="C1016" s="15"/>
      <c r="D1016" s="70" t="s">
        <v>216</v>
      </c>
      <c r="E1016" s="4">
        <v>1.62</v>
      </c>
      <c r="F1016" s="4">
        <v>1.62</v>
      </c>
      <c r="G1016" s="7">
        <v>12</v>
      </c>
      <c r="I1016" s="7">
        <f t="shared" si="15"/>
        <v>12</v>
      </c>
    </row>
    <row r="1017" spans="1:9" x14ac:dyDescent="0.2">
      <c r="A1017" s="31" t="s">
        <v>15</v>
      </c>
      <c r="B1017" s="32" t="s">
        <v>1624</v>
      </c>
      <c r="C1017" s="32"/>
      <c r="D1017" s="20" t="s">
        <v>1625</v>
      </c>
      <c r="E1017" s="4">
        <v>0</v>
      </c>
      <c r="F1017" s="4">
        <v>0</v>
      </c>
      <c r="G1017" s="7">
        <v>0</v>
      </c>
      <c r="I1017" s="7">
        <f t="shared" si="15"/>
        <v>0</v>
      </c>
    </row>
    <row r="1018" spans="1:9" x14ac:dyDescent="0.2">
      <c r="A1018" s="31" t="s">
        <v>15</v>
      </c>
      <c r="B1018" s="32" t="s">
        <v>1626</v>
      </c>
      <c r="C1018" s="32"/>
      <c r="D1018" s="20" t="s">
        <v>41</v>
      </c>
      <c r="E1018" s="4">
        <v>5.87</v>
      </c>
      <c r="F1018" s="4">
        <v>5.87</v>
      </c>
      <c r="G1018" s="7">
        <v>43.5</v>
      </c>
      <c r="I1018" s="7">
        <f t="shared" si="15"/>
        <v>43.5</v>
      </c>
    </row>
    <row r="1019" spans="1:9" x14ac:dyDescent="0.2">
      <c r="A1019" s="31" t="s">
        <v>15</v>
      </c>
      <c r="B1019" s="32" t="s">
        <v>1627</v>
      </c>
      <c r="C1019" s="30" t="s">
        <v>1628</v>
      </c>
      <c r="D1019" s="20" t="s">
        <v>37</v>
      </c>
      <c r="E1019" s="4">
        <v>0</v>
      </c>
      <c r="F1019" s="4">
        <v>0</v>
      </c>
      <c r="G1019" s="7">
        <v>0</v>
      </c>
      <c r="I1019" s="7">
        <f t="shared" si="15"/>
        <v>0</v>
      </c>
    </row>
    <row r="1020" spans="1:9" x14ac:dyDescent="0.2">
      <c r="A1020" s="1" t="s">
        <v>18</v>
      </c>
      <c r="B1020" t="s">
        <v>1629</v>
      </c>
      <c r="D1020" t="s">
        <v>1630</v>
      </c>
      <c r="E1020" s="4">
        <v>153.6</v>
      </c>
      <c r="F1020" s="4">
        <v>153.6</v>
      </c>
      <c r="G1020" s="7">
        <v>1137.78</v>
      </c>
      <c r="I1020" s="7">
        <f t="shared" si="15"/>
        <v>1137.78</v>
      </c>
    </row>
    <row r="1021" spans="1:9" x14ac:dyDescent="0.2">
      <c r="A1021" s="2" t="s">
        <v>15</v>
      </c>
      <c r="B1021" s="15" t="s">
        <v>1631</v>
      </c>
      <c r="C1021" s="15"/>
      <c r="D1021" s="15" t="s">
        <v>1630</v>
      </c>
      <c r="E1021" s="4">
        <v>0</v>
      </c>
      <c r="F1021" s="4">
        <v>0</v>
      </c>
      <c r="G1021" s="7">
        <v>0</v>
      </c>
      <c r="I1021" s="7">
        <f t="shared" si="15"/>
        <v>0</v>
      </c>
    </row>
    <row r="1022" spans="1:9" x14ac:dyDescent="0.2">
      <c r="A1022" s="2" t="s">
        <v>15</v>
      </c>
      <c r="B1022" s="15" t="s">
        <v>1632</v>
      </c>
      <c r="C1022" s="15"/>
      <c r="D1022" s="15" t="s">
        <v>47</v>
      </c>
      <c r="E1022" s="4">
        <v>0</v>
      </c>
      <c r="F1022" s="4">
        <v>0</v>
      </c>
      <c r="G1022" s="7">
        <v>0</v>
      </c>
      <c r="I1022" s="7">
        <f t="shared" si="15"/>
        <v>0</v>
      </c>
    </row>
    <row r="1023" spans="1:9" x14ac:dyDescent="0.2">
      <c r="A1023" s="19" t="s">
        <v>15</v>
      </c>
      <c r="B1023" s="70" t="s">
        <v>1633</v>
      </c>
      <c r="C1023" s="21" t="s">
        <v>1634</v>
      </c>
      <c r="D1023" s="70" t="s">
        <v>1222</v>
      </c>
      <c r="E1023" s="4">
        <v>0</v>
      </c>
      <c r="F1023" s="4">
        <v>0</v>
      </c>
      <c r="G1023" s="7">
        <v>0</v>
      </c>
      <c r="I1023" s="7">
        <f t="shared" si="15"/>
        <v>0</v>
      </c>
    </row>
    <row r="1024" spans="1:9" x14ac:dyDescent="0.2">
      <c r="A1024" s="19" t="s">
        <v>15</v>
      </c>
      <c r="B1024" s="70" t="s">
        <v>1635</v>
      </c>
      <c r="C1024" s="21" t="s">
        <v>1636</v>
      </c>
      <c r="D1024" s="70" t="s">
        <v>1637</v>
      </c>
      <c r="E1024" s="4">
        <v>37.26</v>
      </c>
      <c r="F1024" s="4">
        <v>37.26</v>
      </c>
      <c r="G1024" s="7">
        <v>276</v>
      </c>
      <c r="I1024" s="7">
        <f t="shared" si="15"/>
        <v>276</v>
      </c>
    </row>
    <row r="1025" spans="1:9" x14ac:dyDescent="0.2">
      <c r="A1025" s="19" t="s">
        <v>15</v>
      </c>
      <c r="B1025" s="70" t="s">
        <v>1638</v>
      </c>
      <c r="C1025" s="21"/>
      <c r="D1025" s="70" t="s">
        <v>1222</v>
      </c>
      <c r="E1025" s="4">
        <v>20.66</v>
      </c>
      <c r="F1025" s="4">
        <v>20.66</v>
      </c>
      <c r="G1025" s="7">
        <v>153</v>
      </c>
      <c r="I1025" s="7">
        <f t="shared" si="15"/>
        <v>153</v>
      </c>
    </row>
    <row r="1026" spans="1:9" x14ac:dyDescent="0.2">
      <c r="A1026" s="19" t="s">
        <v>15</v>
      </c>
      <c r="B1026" s="20" t="s">
        <v>1639</v>
      </c>
      <c r="C1026" s="20"/>
      <c r="D1026" s="20" t="s">
        <v>384</v>
      </c>
      <c r="E1026" s="4">
        <v>1.82</v>
      </c>
      <c r="F1026" s="4">
        <v>1.82</v>
      </c>
      <c r="G1026" s="7">
        <v>13.5</v>
      </c>
      <c r="I1026" s="7">
        <f t="shared" si="15"/>
        <v>13.5</v>
      </c>
    </row>
    <row r="1027" spans="1:9" x14ac:dyDescent="0.2">
      <c r="A1027" s="19" t="s">
        <v>15</v>
      </c>
      <c r="B1027" s="20" t="s">
        <v>1640</v>
      </c>
      <c r="C1027" s="20"/>
      <c r="D1027" s="20" t="s">
        <v>216</v>
      </c>
      <c r="E1027" s="4">
        <v>12.96</v>
      </c>
      <c r="F1027" s="4">
        <v>12.96</v>
      </c>
      <c r="G1027" s="7">
        <v>96</v>
      </c>
      <c r="I1027" s="7">
        <f t="shared" si="15"/>
        <v>96</v>
      </c>
    </row>
    <row r="1028" spans="1:9" x14ac:dyDescent="0.2">
      <c r="A1028" s="44" t="s">
        <v>26</v>
      </c>
      <c r="B1028" s="37" t="s">
        <v>1641</v>
      </c>
      <c r="C1028" s="37"/>
      <c r="D1028" s="37" t="s">
        <v>1642</v>
      </c>
      <c r="E1028" s="4">
        <f>1054.29+0.05</f>
        <v>1054.3399999999999</v>
      </c>
      <c r="F1028" s="51">
        <v>1054.3499999999999</v>
      </c>
      <c r="G1028" s="7">
        <v>7809.9780000000001</v>
      </c>
      <c r="I1028" s="7">
        <f t="shared" si="15"/>
        <v>7809.9780000000001</v>
      </c>
    </row>
    <row r="1029" spans="1:9" x14ac:dyDescent="0.2">
      <c r="A1029" s="1" t="s">
        <v>18</v>
      </c>
      <c r="B1029" t="s">
        <v>1643</v>
      </c>
      <c r="D1029" t="s">
        <v>96</v>
      </c>
      <c r="E1029" s="4">
        <v>0</v>
      </c>
      <c r="F1029" s="4">
        <v>0</v>
      </c>
      <c r="G1029" s="7">
        <v>0</v>
      </c>
      <c r="I1029" s="7">
        <f t="shared" ref="I1029:I1092" si="16">SUM(G1029:H1029)</f>
        <v>0</v>
      </c>
    </row>
    <row r="1030" spans="1:9" x14ac:dyDescent="0.2">
      <c r="A1030" s="57" t="s">
        <v>26</v>
      </c>
      <c r="B1030" s="40" t="s">
        <v>1644</v>
      </c>
      <c r="D1030" t="s">
        <v>1216</v>
      </c>
      <c r="E1030" s="4">
        <v>412.14</v>
      </c>
      <c r="F1030" s="61">
        <v>412.14</v>
      </c>
      <c r="G1030" s="7">
        <f>412.14/0.135</f>
        <v>3052.8888888888887</v>
      </c>
      <c r="I1030" s="7">
        <f t="shared" si="16"/>
        <v>3052.8888888888887</v>
      </c>
    </row>
    <row r="1031" spans="1:9" x14ac:dyDescent="0.2">
      <c r="A1031" s="16" t="s">
        <v>18</v>
      </c>
      <c r="B1031" s="18" t="s">
        <v>1645</v>
      </c>
      <c r="D1031" s="18" t="s">
        <v>28</v>
      </c>
      <c r="E1031" s="4">
        <v>37.4</v>
      </c>
      <c r="F1031" s="4">
        <v>37.39</v>
      </c>
      <c r="G1031" s="7">
        <v>276.95999999999998</v>
      </c>
      <c r="I1031" s="7">
        <f t="shared" si="16"/>
        <v>276.95999999999998</v>
      </c>
    </row>
    <row r="1032" spans="1:9" x14ac:dyDescent="0.2">
      <c r="A1032" s="16" t="s">
        <v>18</v>
      </c>
      <c r="B1032" s="18" t="s">
        <v>1646</v>
      </c>
      <c r="D1032" s="18" t="s">
        <v>28</v>
      </c>
      <c r="E1032" s="4">
        <v>126.41</v>
      </c>
      <c r="F1032" s="4">
        <v>126.41</v>
      </c>
      <c r="G1032" s="7">
        <v>936.34</v>
      </c>
      <c r="I1032" s="7">
        <f t="shared" si="16"/>
        <v>936.34</v>
      </c>
    </row>
    <row r="1033" spans="1:9" x14ac:dyDescent="0.2">
      <c r="A1033" s="2" t="s">
        <v>15</v>
      </c>
      <c r="B1033" s="14" t="s">
        <v>1647</v>
      </c>
      <c r="C1033" s="14"/>
      <c r="D1033" s="14" t="s">
        <v>28</v>
      </c>
      <c r="E1033" s="4">
        <v>0</v>
      </c>
      <c r="F1033" s="4">
        <v>0</v>
      </c>
      <c r="G1033" s="7">
        <v>0</v>
      </c>
      <c r="I1033" s="7">
        <f t="shared" si="16"/>
        <v>0</v>
      </c>
    </row>
    <row r="1034" spans="1:9" x14ac:dyDescent="0.2">
      <c r="A1034" s="2" t="s">
        <v>15</v>
      </c>
      <c r="B1034" s="14" t="s">
        <v>1648</v>
      </c>
      <c r="C1034" s="14"/>
      <c r="D1034" s="14" t="s">
        <v>91</v>
      </c>
      <c r="E1034" s="4">
        <v>13.77</v>
      </c>
      <c r="F1034" s="4">
        <v>13.77</v>
      </c>
      <c r="G1034" s="7">
        <v>102</v>
      </c>
      <c r="I1034" s="7">
        <f t="shared" si="16"/>
        <v>102</v>
      </c>
    </row>
    <row r="1035" spans="1:9" x14ac:dyDescent="0.2">
      <c r="A1035" s="2" t="s">
        <v>15</v>
      </c>
      <c r="B1035" s="14" t="s">
        <v>1649</v>
      </c>
      <c r="C1035" s="14"/>
      <c r="D1035" s="14" t="s">
        <v>384</v>
      </c>
      <c r="E1035" s="4">
        <v>0.61</v>
      </c>
      <c r="F1035" s="4">
        <v>0.61</v>
      </c>
      <c r="G1035" s="7">
        <v>4.5</v>
      </c>
      <c r="I1035" s="7">
        <f t="shared" si="16"/>
        <v>4.5</v>
      </c>
    </row>
    <row r="1036" spans="1:9" x14ac:dyDescent="0.2">
      <c r="A1036" s="22" t="s">
        <v>15</v>
      </c>
      <c r="B1036" s="23" t="s">
        <v>1650</v>
      </c>
      <c r="C1036" s="14"/>
      <c r="D1036" s="14" t="s">
        <v>500</v>
      </c>
      <c r="E1036" s="4"/>
      <c r="F1036" s="4"/>
      <c r="I1036" s="7">
        <f t="shared" si="16"/>
        <v>0</v>
      </c>
    </row>
    <row r="1037" spans="1:9" x14ac:dyDescent="0.2">
      <c r="A1037" s="2" t="s">
        <v>15</v>
      </c>
      <c r="B1037" s="14" t="s">
        <v>1651</v>
      </c>
      <c r="C1037" s="14"/>
      <c r="D1037" s="14" t="s">
        <v>23</v>
      </c>
      <c r="E1037" s="4">
        <v>0</v>
      </c>
      <c r="F1037" s="4">
        <v>0</v>
      </c>
      <c r="G1037" s="7">
        <v>0</v>
      </c>
      <c r="I1037" s="7">
        <f t="shared" si="16"/>
        <v>0</v>
      </c>
    </row>
    <row r="1038" spans="1:9" x14ac:dyDescent="0.2">
      <c r="A1038" s="31" t="s">
        <v>15</v>
      </c>
      <c r="B1038" s="32" t="s">
        <v>1652</v>
      </c>
      <c r="C1038" s="17" t="s">
        <v>1653</v>
      </c>
      <c r="D1038" s="14" t="s">
        <v>163</v>
      </c>
      <c r="E1038" s="4">
        <v>0.2</v>
      </c>
      <c r="F1038" s="4">
        <v>0.2</v>
      </c>
      <c r="G1038" s="7">
        <v>1.5</v>
      </c>
      <c r="I1038" s="7">
        <f t="shared" si="16"/>
        <v>1.5</v>
      </c>
    </row>
    <row r="1039" spans="1:9" x14ac:dyDescent="0.2">
      <c r="A1039" s="31" t="s">
        <v>15</v>
      </c>
      <c r="B1039" s="32" t="s">
        <v>1654</v>
      </c>
      <c r="C1039" s="14"/>
      <c r="D1039" s="14" t="s">
        <v>39</v>
      </c>
      <c r="E1039" s="4">
        <v>1.52</v>
      </c>
      <c r="F1039" s="4">
        <v>1.52</v>
      </c>
      <c r="G1039" s="7">
        <v>11.25</v>
      </c>
      <c r="I1039" s="7">
        <f t="shared" si="16"/>
        <v>11.25</v>
      </c>
    </row>
    <row r="1040" spans="1:9" x14ac:dyDescent="0.2">
      <c r="A1040" s="31" t="s">
        <v>15</v>
      </c>
      <c r="B1040" s="32" t="s">
        <v>1655</v>
      </c>
      <c r="C1040" s="14"/>
      <c r="D1040" s="14" t="s">
        <v>397</v>
      </c>
      <c r="E1040" s="4">
        <v>1.63</v>
      </c>
      <c r="F1040" s="4">
        <v>1.63</v>
      </c>
      <c r="G1040" s="7">
        <v>12.06</v>
      </c>
      <c r="I1040" s="7">
        <f t="shared" si="16"/>
        <v>12.06</v>
      </c>
    </row>
    <row r="1041" spans="1:9" x14ac:dyDescent="0.2">
      <c r="A1041" s="2" t="s">
        <v>15</v>
      </c>
      <c r="B1041" s="14" t="s">
        <v>1656</v>
      </c>
      <c r="C1041" s="14"/>
      <c r="D1041" s="14" t="s">
        <v>163</v>
      </c>
      <c r="E1041" s="4">
        <v>3.04</v>
      </c>
      <c r="F1041" s="4">
        <v>3.04</v>
      </c>
      <c r="G1041" s="7">
        <v>22.5</v>
      </c>
      <c r="I1041" s="7">
        <f t="shared" si="16"/>
        <v>22.5</v>
      </c>
    </row>
    <row r="1042" spans="1:9" x14ac:dyDescent="0.2">
      <c r="A1042" s="45" t="s">
        <v>18</v>
      </c>
      <c r="B1042" s="26" t="s">
        <v>1657</v>
      </c>
      <c r="C1042" s="26"/>
      <c r="D1042" s="26" t="s">
        <v>1658</v>
      </c>
      <c r="E1042" s="4">
        <v>44.7</v>
      </c>
      <c r="F1042" s="4">
        <v>44.7</v>
      </c>
      <c r="G1042" s="7">
        <v>331.1</v>
      </c>
      <c r="I1042" s="7">
        <f t="shared" si="16"/>
        <v>331.1</v>
      </c>
    </row>
    <row r="1043" spans="1:9" x14ac:dyDescent="0.2">
      <c r="A1043" s="45" t="s">
        <v>26</v>
      </c>
      <c r="B1043" s="26" t="s">
        <v>1659</v>
      </c>
      <c r="C1043" s="26"/>
      <c r="D1043" s="26" t="s">
        <v>1660</v>
      </c>
      <c r="E1043" s="4">
        <v>825.74</v>
      </c>
      <c r="F1043" s="4">
        <v>825.68</v>
      </c>
      <c r="G1043" s="7">
        <v>6031.7</v>
      </c>
      <c r="H1043" s="7">
        <v>57</v>
      </c>
      <c r="I1043" s="7">
        <f t="shared" si="16"/>
        <v>6088.7</v>
      </c>
    </row>
    <row r="1044" spans="1:9" x14ac:dyDescent="0.2">
      <c r="A1044" s="45" t="s">
        <v>26</v>
      </c>
      <c r="B1044" s="26" t="s">
        <v>1661</v>
      </c>
      <c r="C1044" s="26"/>
      <c r="D1044" s="26" t="s">
        <v>1662</v>
      </c>
      <c r="E1044" s="4">
        <v>3750.64</v>
      </c>
      <c r="F1044" s="4">
        <v>3751.09</v>
      </c>
      <c r="G1044" s="7">
        <v>27491.4</v>
      </c>
      <c r="H1044" s="7">
        <v>198.75</v>
      </c>
      <c r="I1044" s="7">
        <f t="shared" si="16"/>
        <v>27690.15</v>
      </c>
    </row>
    <row r="1045" spans="1:9" x14ac:dyDescent="0.2">
      <c r="A1045" s="45" t="s">
        <v>26</v>
      </c>
      <c r="B1045" s="26" t="s">
        <v>1663</v>
      </c>
      <c r="C1045" s="26"/>
      <c r="D1045" s="26" t="s">
        <v>1664</v>
      </c>
      <c r="E1045" s="4">
        <v>569.97</v>
      </c>
      <c r="F1045" s="4">
        <v>569.9</v>
      </c>
      <c r="G1045" s="7">
        <v>4170.3999999999996</v>
      </c>
      <c r="H1045" s="7">
        <v>34.5</v>
      </c>
      <c r="I1045" s="7">
        <f t="shared" si="16"/>
        <v>4204.8999999999996</v>
      </c>
    </row>
    <row r="1046" spans="1:9" x14ac:dyDescent="0.2">
      <c r="A1046" s="2" t="s">
        <v>15</v>
      </c>
      <c r="B1046" s="14" t="s">
        <v>1665</v>
      </c>
      <c r="C1046" s="17" t="s">
        <v>1666</v>
      </c>
      <c r="D1046" s="14" t="s">
        <v>384</v>
      </c>
      <c r="E1046" s="4">
        <v>0</v>
      </c>
      <c r="F1046" s="4">
        <v>0</v>
      </c>
      <c r="G1046" s="7">
        <v>0</v>
      </c>
      <c r="I1046" s="7">
        <f t="shared" si="16"/>
        <v>0</v>
      </c>
    </row>
    <row r="1047" spans="1:9" x14ac:dyDescent="0.2">
      <c r="A1047" s="2" t="s">
        <v>15</v>
      </c>
      <c r="B1047" s="15" t="s">
        <v>1667</v>
      </c>
      <c r="C1047" s="15"/>
      <c r="D1047" s="15" t="s">
        <v>384</v>
      </c>
      <c r="E1047" s="4">
        <v>93.76</v>
      </c>
      <c r="F1047" s="4">
        <v>93.76</v>
      </c>
      <c r="G1047" s="7">
        <v>694.5</v>
      </c>
      <c r="I1047" s="7">
        <f t="shared" si="16"/>
        <v>694.5</v>
      </c>
    </row>
    <row r="1048" spans="1:9" x14ac:dyDescent="0.2">
      <c r="A1048" s="45" t="s">
        <v>26</v>
      </c>
      <c r="B1048" s="65" t="s">
        <v>1668</v>
      </c>
      <c r="C1048" s="65"/>
      <c r="D1048" s="65" t="s">
        <v>1669</v>
      </c>
      <c r="E1048" s="4">
        <v>481.57</v>
      </c>
      <c r="F1048" s="4">
        <v>712.77</v>
      </c>
      <c r="G1048" s="7">
        <v>5271.7929999999997</v>
      </c>
      <c r="H1048" s="7">
        <v>5.4</v>
      </c>
      <c r="I1048" s="7">
        <f t="shared" si="16"/>
        <v>5277.1929999999993</v>
      </c>
    </row>
    <row r="1049" spans="1:9" x14ac:dyDescent="0.2">
      <c r="A1049" s="45" t="s">
        <v>26</v>
      </c>
      <c r="B1049" s="65" t="s">
        <v>1670</v>
      </c>
      <c r="C1049" s="65"/>
      <c r="D1049" s="65" t="s">
        <v>1671</v>
      </c>
      <c r="E1049" s="4">
        <v>1040.1500000000001</v>
      </c>
      <c r="F1049" s="4">
        <v>1154.95</v>
      </c>
      <c r="G1049" s="7">
        <v>8425.3770000000004</v>
      </c>
      <c r="H1049" s="7">
        <v>89.1</v>
      </c>
      <c r="I1049" s="7">
        <f t="shared" si="16"/>
        <v>8514.4770000000008</v>
      </c>
    </row>
    <row r="1050" spans="1:9" x14ac:dyDescent="0.2">
      <c r="A1050" s="2" t="s">
        <v>15</v>
      </c>
      <c r="B1050" s="14" t="s">
        <v>1672</v>
      </c>
      <c r="C1050" s="17" t="s">
        <v>1673</v>
      </c>
      <c r="D1050" s="14" t="s">
        <v>37</v>
      </c>
      <c r="E1050" s="4">
        <v>5.87</v>
      </c>
      <c r="F1050" s="4">
        <v>5.87</v>
      </c>
      <c r="G1050" s="7">
        <v>43.5</v>
      </c>
      <c r="I1050" s="7">
        <f t="shared" si="16"/>
        <v>43.5</v>
      </c>
    </row>
    <row r="1051" spans="1:9" x14ac:dyDescent="0.2">
      <c r="A1051" s="22" t="s">
        <v>15</v>
      </c>
      <c r="B1051" s="23" t="s">
        <v>1674</v>
      </c>
      <c r="C1051" s="14"/>
      <c r="D1051" s="14" t="s">
        <v>1675</v>
      </c>
      <c r="E1051" s="4"/>
      <c r="F1051" s="4"/>
      <c r="I1051" s="7">
        <f t="shared" si="16"/>
        <v>0</v>
      </c>
    </row>
    <row r="1052" spans="1:9" x14ac:dyDescent="0.2">
      <c r="A1052" s="16" t="s">
        <v>18</v>
      </c>
      <c r="B1052" s="17" t="s">
        <v>1676</v>
      </c>
      <c r="C1052" s="17"/>
      <c r="D1052" s="17" t="s">
        <v>1677</v>
      </c>
      <c r="E1052" s="4">
        <v>3.32</v>
      </c>
      <c r="F1052" s="4">
        <v>3.36</v>
      </c>
      <c r="G1052" s="7">
        <v>24.9</v>
      </c>
      <c r="I1052" s="7">
        <f t="shared" si="16"/>
        <v>24.9</v>
      </c>
    </row>
    <row r="1053" spans="1:9" x14ac:dyDescent="0.2">
      <c r="A1053" s="1" t="s">
        <v>18</v>
      </c>
      <c r="B1053" t="s">
        <v>1678</v>
      </c>
      <c r="D1053" t="s">
        <v>967</v>
      </c>
      <c r="E1053" s="4"/>
      <c r="F1053" s="4"/>
      <c r="I1053" s="7">
        <f t="shared" si="16"/>
        <v>0</v>
      </c>
    </row>
    <row r="1054" spans="1:9" x14ac:dyDescent="0.2">
      <c r="A1054" s="36" t="s">
        <v>15</v>
      </c>
      <c r="B1054" s="20" t="s">
        <v>1679</v>
      </c>
      <c r="C1054" s="20"/>
      <c r="D1054" s="20" t="s">
        <v>941</v>
      </c>
      <c r="E1054" s="4">
        <v>2.63</v>
      </c>
      <c r="F1054" s="4">
        <v>2.63</v>
      </c>
      <c r="G1054" s="7">
        <v>19.5</v>
      </c>
      <c r="I1054" s="7">
        <f t="shared" si="16"/>
        <v>19.5</v>
      </c>
    </row>
    <row r="1055" spans="1:9" x14ac:dyDescent="0.2">
      <c r="A1055" s="36" t="s">
        <v>15</v>
      </c>
      <c r="B1055" s="36" t="s">
        <v>1680</v>
      </c>
      <c r="C1055" s="70"/>
      <c r="D1055" s="20" t="s">
        <v>1681</v>
      </c>
      <c r="E1055" s="4">
        <v>0</v>
      </c>
      <c r="F1055" s="4">
        <v>0</v>
      </c>
      <c r="G1055" s="7">
        <v>0</v>
      </c>
      <c r="I1055" s="7">
        <f t="shared" si="16"/>
        <v>0</v>
      </c>
    </row>
    <row r="1056" spans="1:9" x14ac:dyDescent="0.2">
      <c r="A1056" s="19" t="s">
        <v>15</v>
      </c>
      <c r="B1056" s="20" t="s">
        <v>1682</v>
      </c>
      <c r="C1056" s="69"/>
      <c r="D1056" s="20" t="s">
        <v>384</v>
      </c>
      <c r="E1056" s="4">
        <v>0.81</v>
      </c>
      <c r="F1056" s="4">
        <v>0.81</v>
      </c>
      <c r="G1056" s="7">
        <v>6</v>
      </c>
      <c r="I1056" s="7">
        <f t="shared" si="16"/>
        <v>6</v>
      </c>
    </row>
    <row r="1057" spans="1:9" x14ac:dyDescent="0.2">
      <c r="A1057" s="19" t="s">
        <v>15</v>
      </c>
      <c r="B1057" s="20" t="s">
        <v>1683</v>
      </c>
      <c r="C1057" s="21" t="s">
        <v>1684</v>
      </c>
      <c r="D1057" s="20" t="s">
        <v>23</v>
      </c>
      <c r="E1057" s="4">
        <v>0</v>
      </c>
      <c r="F1057" s="4">
        <v>0</v>
      </c>
      <c r="G1057" s="7">
        <v>0</v>
      </c>
      <c r="I1057" s="7">
        <f t="shared" si="16"/>
        <v>0</v>
      </c>
    </row>
    <row r="1058" spans="1:9" x14ac:dyDescent="0.2">
      <c r="A1058" s="44" t="s">
        <v>26</v>
      </c>
      <c r="B1058" s="37" t="s">
        <v>1685</v>
      </c>
      <c r="C1058" s="37"/>
      <c r="D1058" s="37" t="s">
        <v>1686</v>
      </c>
      <c r="E1058" s="4">
        <v>16879.580000000002</v>
      </c>
      <c r="F1058" s="4">
        <v>16890.439999999999</v>
      </c>
      <c r="G1058" s="7">
        <v>125114.387</v>
      </c>
      <c r="I1058" s="7">
        <f t="shared" si="16"/>
        <v>125114.387</v>
      </c>
    </row>
    <row r="1059" spans="1:9" x14ac:dyDescent="0.2">
      <c r="A1059" s="19" t="s">
        <v>15</v>
      </c>
      <c r="B1059" s="20" t="s">
        <v>1687</v>
      </c>
      <c r="C1059" s="20"/>
      <c r="D1059" s="20" t="s">
        <v>23</v>
      </c>
      <c r="E1059" s="4">
        <v>0</v>
      </c>
      <c r="F1059" s="4">
        <v>0</v>
      </c>
      <c r="G1059" s="7">
        <v>0</v>
      </c>
      <c r="I1059" s="7">
        <f t="shared" si="16"/>
        <v>0</v>
      </c>
    </row>
    <row r="1060" spans="1:9" x14ac:dyDescent="0.2">
      <c r="A1060" s="19" t="s">
        <v>15</v>
      </c>
      <c r="B1060" s="20" t="s">
        <v>1688</v>
      </c>
      <c r="C1060" s="20"/>
      <c r="D1060" s="20" t="s">
        <v>1689</v>
      </c>
      <c r="E1060" s="4">
        <v>74.22</v>
      </c>
      <c r="F1060" s="4">
        <v>74.22</v>
      </c>
      <c r="G1060" s="7">
        <v>549.75</v>
      </c>
      <c r="I1060" s="7">
        <f t="shared" si="16"/>
        <v>549.75</v>
      </c>
    </row>
    <row r="1061" spans="1:9" x14ac:dyDescent="0.2">
      <c r="A1061" s="19" t="s">
        <v>15</v>
      </c>
      <c r="B1061" s="20" t="s">
        <v>1690</v>
      </c>
      <c r="C1061" s="37" t="s">
        <v>1691</v>
      </c>
      <c r="D1061" s="20" t="s">
        <v>1692</v>
      </c>
      <c r="E1061" s="4">
        <v>1.42</v>
      </c>
      <c r="F1061" s="4">
        <v>1.42</v>
      </c>
      <c r="G1061" s="7">
        <v>10.5</v>
      </c>
      <c r="I1061" s="7">
        <f t="shared" si="16"/>
        <v>10.5</v>
      </c>
    </row>
    <row r="1062" spans="1:9" x14ac:dyDescent="0.2">
      <c r="A1062" s="19" t="s">
        <v>15</v>
      </c>
      <c r="B1062" s="20" t="s">
        <v>1693</v>
      </c>
      <c r="C1062" s="70"/>
      <c r="D1062" s="20" t="s">
        <v>47</v>
      </c>
      <c r="E1062" s="4"/>
      <c r="F1062" s="4"/>
      <c r="I1062" s="7">
        <f t="shared" si="16"/>
        <v>0</v>
      </c>
    </row>
    <row r="1063" spans="1:9" x14ac:dyDescent="0.2">
      <c r="A1063" s="19" t="s">
        <v>15</v>
      </c>
      <c r="B1063" s="20" t="s">
        <v>1693</v>
      </c>
      <c r="C1063" s="21" t="s">
        <v>1694</v>
      </c>
      <c r="D1063" s="20" t="s">
        <v>1695</v>
      </c>
      <c r="E1063" s="4"/>
      <c r="F1063" s="4"/>
      <c r="I1063" s="7">
        <f t="shared" si="16"/>
        <v>0</v>
      </c>
    </row>
    <row r="1064" spans="1:9" x14ac:dyDescent="0.2">
      <c r="A1064" s="44" t="s">
        <v>26</v>
      </c>
      <c r="B1064" s="37" t="s">
        <v>1696</v>
      </c>
      <c r="C1064" s="37"/>
      <c r="D1064" s="37" t="s">
        <v>1487</v>
      </c>
      <c r="E1064" s="4">
        <v>12.15</v>
      </c>
      <c r="F1064" s="4">
        <v>12.15</v>
      </c>
      <c r="G1064" s="7">
        <v>90</v>
      </c>
      <c r="I1064" s="7">
        <f t="shared" si="16"/>
        <v>90</v>
      </c>
    </row>
    <row r="1065" spans="1:9" x14ac:dyDescent="0.2">
      <c r="A1065" s="19" t="s">
        <v>15</v>
      </c>
      <c r="B1065" s="20" t="s">
        <v>1697</v>
      </c>
      <c r="C1065" s="20"/>
      <c r="D1065" s="20" t="s">
        <v>1698</v>
      </c>
      <c r="E1065" s="4">
        <v>0</v>
      </c>
      <c r="F1065" s="4">
        <v>0</v>
      </c>
      <c r="G1065" s="7">
        <v>0</v>
      </c>
      <c r="I1065" s="7">
        <f t="shared" si="16"/>
        <v>0</v>
      </c>
    </row>
    <row r="1066" spans="1:9" x14ac:dyDescent="0.2">
      <c r="A1066" s="2" t="s">
        <v>15</v>
      </c>
      <c r="B1066" s="14" t="s">
        <v>1699</v>
      </c>
      <c r="C1066" s="14"/>
      <c r="D1066" s="20" t="s">
        <v>216</v>
      </c>
      <c r="E1066" s="4">
        <v>109.25</v>
      </c>
      <c r="F1066" s="4">
        <v>109.25</v>
      </c>
      <c r="G1066" s="7">
        <v>809.25</v>
      </c>
      <c r="I1066" s="7">
        <f t="shared" si="16"/>
        <v>809.25</v>
      </c>
    </row>
    <row r="1067" spans="1:9" x14ac:dyDescent="0.2">
      <c r="A1067" s="2" t="s">
        <v>15</v>
      </c>
      <c r="B1067" s="14" t="s">
        <v>1700</v>
      </c>
      <c r="C1067" s="14"/>
      <c r="D1067" s="20" t="s">
        <v>1701</v>
      </c>
      <c r="E1067" s="4">
        <v>3.65</v>
      </c>
      <c r="F1067" s="4">
        <v>3.65</v>
      </c>
      <c r="G1067" s="7">
        <v>27</v>
      </c>
      <c r="I1067" s="7">
        <f t="shared" si="16"/>
        <v>27</v>
      </c>
    </row>
    <row r="1068" spans="1:9" x14ac:dyDescent="0.2">
      <c r="A1068" s="2" t="s">
        <v>15</v>
      </c>
      <c r="B1068" s="14" t="s">
        <v>1702</v>
      </c>
      <c r="C1068" s="14"/>
      <c r="D1068" s="20" t="s">
        <v>1439</v>
      </c>
      <c r="E1068" s="4"/>
      <c r="F1068" s="4"/>
      <c r="I1068" s="7">
        <f t="shared" si="16"/>
        <v>0</v>
      </c>
    </row>
    <row r="1069" spans="1:9" x14ac:dyDescent="0.2">
      <c r="A1069" s="2" t="s">
        <v>15</v>
      </c>
      <c r="B1069" s="14" t="s">
        <v>1703</v>
      </c>
      <c r="C1069" s="26" t="s">
        <v>1704</v>
      </c>
      <c r="D1069" s="20" t="s">
        <v>141</v>
      </c>
      <c r="E1069" s="4">
        <v>0</v>
      </c>
      <c r="F1069" s="4">
        <v>0</v>
      </c>
      <c r="G1069" s="7">
        <v>0</v>
      </c>
      <c r="I1069" s="7">
        <f t="shared" si="16"/>
        <v>0</v>
      </c>
    </row>
    <row r="1070" spans="1:9" x14ac:dyDescent="0.2">
      <c r="A1070" s="2" t="s">
        <v>15</v>
      </c>
      <c r="B1070" s="14" t="s">
        <v>1705</v>
      </c>
      <c r="C1070" s="14"/>
      <c r="D1070" s="20" t="s">
        <v>675</v>
      </c>
      <c r="E1070" s="4">
        <v>0</v>
      </c>
      <c r="F1070" s="4">
        <v>0</v>
      </c>
      <c r="G1070" s="7">
        <v>0</v>
      </c>
      <c r="I1070" s="7">
        <f t="shared" si="16"/>
        <v>0</v>
      </c>
    </row>
    <row r="1071" spans="1:9" x14ac:dyDescent="0.2">
      <c r="A1071" s="36" t="s">
        <v>15</v>
      </c>
      <c r="B1071" s="32" t="s">
        <v>1706</v>
      </c>
      <c r="C1071" s="15"/>
      <c r="D1071" s="20" t="s">
        <v>762</v>
      </c>
      <c r="E1071" s="4">
        <v>4.4400000000000004</v>
      </c>
      <c r="F1071" s="4">
        <v>4.4400000000000004</v>
      </c>
      <c r="G1071" s="7">
        <v>24</v>
      </c>
      <c r="H1071" s="7">
        <v>6</v>
      </c>
      <c r="I1071" s="7">
        <f t="shared" si="16"/>
        <v>30</v>
      </c>
    </row>
    <row r="1072" spans="1:9" x14ac:dyDescent="0.2">
      <c r="A1072" s="19" t="s">
        <v>15</v>
      </c>
      <c r="B1072" s="15" t="s">
        <v>1707</v>
      </c>
      <c r="C1072" s="15"/>
      <c r="D1072" s="15" t="s">
        <v>1708</v>
      </c>
      <c r="E1072" s="4">
        <v>0</v>
      </c>
      <c r="F1072" s="4">
        <v>0</v>
      </c>
      <c r="G1072" s="7">
        <v>0</v>
      </c>
      <c r="I1072" s="7">
        <f t="shared" si="16"/>
        <v>0</v>
      </c>
    </row>
    <row r="1073" spans="1:9" x14ac:dyDescent="0.2">
      <c r="A1073" s="19" t="s">
        <v>15</v>
      </c>
      <c r="B1073" s="20" t="s">
        <v>1709</v>
      </c>
      <c r="C1073" s="20"/>
      <c r="D1073" s="20" t="s">
        <v>88</v>
      </c>
      <c r="E1073" s="4">
        <v>0.71</v>
      </c>
      <c r="F1073" s="4">
        <v>0.71</v>
      </c>
      <c r="G1073" s="7">
        <v>5.25</v>
      </c>
      <c r="I1073" s="7">
        <f t="shared" si="16"/>
        <v>5.25</v>
      </c>
    </row>
    <row r="1074" spans="1:9" x14ac:dyDescent="0.2">
      <c r="A1074" s="19" t="s">
        <v>15</v>
      </c>
      <c r="B1074" s="20" t="s">
        <v>1710</v>
      </c>
      <c r="C1074" s="21" t="s">
        <v>1711</v>
      </c>
      <c r="D1074" s="20" t="s">
        <v>1114</v>
      </c>
      <c r="E1074" s="4"/>
      <c r="F1074" s="4"/>
      <c r="I1074" s="7">
        <f t="shared" si="16"/>
        <v>0</v>
      </c>
    </row>
    <row r="1075" spans="1:9" x14ac:dyDescent="0.2">
      <c r="A1075" s="2" t="s">
        <v>15</v>
      </c>
      <c r="B1075" s="14" t="s">
        <v>1712</v>
      </c>
      <c r="C1075" s="17" t="s">
        <v>1713</v>
      </c>
      <c r="D1075" s="20" t="s">
        <v>1026</v>
      </c>
      <c r="E1075" s="4">
        <v>0</v>
      </c>
      <c r="F1075" s="4">
        <v>0</v>
      </c>
      <c r="G1075" s="7">
        <v>0</v>
      </c>
      <c r="I1075" s="7">
        <f t="shared" si="16"/>
        <v>0</v>
      </c>
    </row>
    <row r="1076" spans="1:9" x14ac:dyDescent="0.2">
      <c r="A1076" s="2" t="s">
        <v>15</v>
      </c>
      <c r="B1076" s="14" t="s">
        <v>1714</v>
      </c>
      <c r="C1076" s="26" t="s">
        <v>1715</v>
      </c>
      <c r="D1076" s="20" t="s">
        <v>1716</v>
      </c>
      <c r="E1076" s="4">
        <v>0</v>
      </c>
      <c r="F1076" s="4">
        <v>0</v>
      </c>
      <c r="G1076" s="7">
        <v>0</v>
      </c>
      <c r="I1076" s="7">
        <f t="shared" si="16"/>
        <v>0</v>
      </c>
    </row>
    <row r="1077" spans="1:9" x14ac:dyDescent="0.2">
      <c r="A1077" s="2" t="s">
        <v>15</v>
      </c>
      <c r="B1077" s="14" t="s">
        <v>1717</v>
      </c>
      <c r="C1077" s="14"/>
      <c r="D1077" s="20" t="s">
        <v>86</v>
      </c>
      <c r="E1077" s="4">
        <v>0.25</v>
      </c>
      <c r="F1077" s="4">
        <v>0.25</v>
      </c>
      <c r="G1077" s="7">
        <v>1.88</v>
      </c>
      <c r="I1077" s="7">
        <f t="shared" si="16"/>
        <v>1.88</v>
      </c>
    </row>
    <row r="1078" spans="1:9" x14ac:dyDescent="0.2">
      <c r="A1078" s="2" t="s">
        <v>15</v>
      </c>
      <c r="B1078" s="14" t="s">
        <v>1718</v>
      </c>
      <c r="C1078" s="17"/>
      <c r="D1078" s="20" t="s">
        <v>653</v>
      </c>
      <c r="E1078" s="4">
        <v>1.22</v>
      </c>
      <c r="F1078" s="4">
        <v>1.22</v>
      </c>
      <c r="G1078" s="7">
        <v>9</v>
      </c>
      <c r="I1078" s="7">
        <f t="shared" si="16"/>
        <v>9</v>
      </c>
    </row>
    <row r="1079" spans="1:9" x14ac:dyDescent="0.2">
      <c r="A1079" s="1" t="s">
        <v>18</v>
      </c>
      <c r="B1079" t="s">
        <v>1719</v>
      </c>
      <c r="D1079" t="s">
        <v>280</v>
      </c>
      <c r="E1079" s="4">
        <v>216.48</v>
      </c>
      <c r="F1079" s="4">
        <v>216.48</v>
      </c>
      <c r="G1079" s="7">
        <v>1603.53</v>
      </c>
      <c r="I1079" s="7">
        <f t="shared" si="16"/>
        <v>1603.53</v>
      </c>
    </row>
    <row r="1080" spans="1:9" x14ac:dyDescent="0.2">
      <c r="A1080" s="2" t="s">
        <v>15</v>
      </c>
      <c r="B1080" s="14" t="s">
        <v>1720</v>
      </c>
      <c r="C1080" s="15"/>
      <c r="D1080" s="20" t="s">
        <v>280</v>
      </c>
      <c r="E1080" s="4">
        <v>0</v>
      </c>
      <c r="F1080" s="4">
        <v>0</v>
      </c>
      <c r="G1080" s="7">
        <v>0</v>
      </c>
      <c r="I1080" s="7">
        <f t="shared" si="16"/>
        <v>0</v>
      </c>
    </row>
    <row r="1081" spans="1:9" x14ac:dyDescent="0.2">
      <c r="A1081" s="2" t="s">
        <v>15</v>
      </c>
      <c r="B1081" s="14" t="s">
        <v>1721</v>
      </c>
      <c r="C1081" s="15"/>
      <c r="D1081" s="20" t="s">
        <v>91</v>
      </c>
      <c r="E1081" s="4">
        <v>18.02</v>
      </c>
      <c r="F1081" s="4">
        <v>19.440000000000001</v>
      </c>
      <c r="G1081" s="7">
        <v>144</v>
      </c>
      <c r="I1081" s="7">
        <f t="shared" si="16"/>
        <v>144</v>
      </c>
    </row>
    <row r="1082" spans="1:9" x14ac:dyDescent="0.2">
      <c r="A1082" s="2" t="s">
        <v>15</v>
      </c>
      <c r="B1082" s="14" t="s">
        <v>1722</v>
      </c>
      <c r="C1082" s="14"/>
      <c r="D1082" s="14" t="s">
        <v>172</v>
      </c>
      <c r="E1082" s="4">
        <v>0</v>
      </c>
      <c r="F1082" s="4">
        <v>0</v>
      </c>
      <c r="G1082" s="7">
        <v>0</v>
      </c>
      <c r="I1082" s="7">
        <f t="shared" si="16"/>
        <v>0</v>
      </c>
    </row>
    <row r="1083" spans="1:9" x14ac:dyDescent="0.2">
      <c r="A1083" s="2" t="s">
        <v>15</v>
      </c>
      <c r="B1083" s="14" t="s">
        <v>1723</v>
      </c>
      <c r="C1083" s="15"/>
      <c r="D1083" s="20" t="s">
        <v>91</v>
      </c>
      <c r="E1083" s="4">
        <v>0</v>
      </c>
      <c r="F1083" s="4">
        <v>0</v>
      </c>
      <c r="G1083" s="7">
        <v>0</v>
      </c>
      <c r="I1083" s="7">
        <f t="shared" si="16"/>
        <v>0</v>
      </c>
    </row>
    <row r="1084" spans="1:9" x14ac:dyDescent="0.2">
      <c r="A1084" s="2" t="s">
        <v>15</v>
      </c>
      <c r="B1084" s="14" t="s">
        <v>1724</v>
      </c>
      <c r="C1084" s="14"/>
      <c r="D1084" s="14" t="s">
        <v>384</v>
      </c>
      <c r="E1084" s="4"/>
      <c r="F1084" s="4"/>
      <c r="I1084" s="7">
        <f t="shared" si="16"/>
        <v>0</v>
      </c>
    </row>
    <row r="1085" spans="1:9" x14ac:dyDescent="0.2">
      <c r="A1085" s="19" t="s">
        <v>15</v>
      </c>
      <c r="B1085" s="20" t="s">
        <v>1725</v>
      </c>
      <c r="C1085" s="21" t="s">
        <v>1726</v>
      </c>
      <c r="D1085" s="20" t="s">
        <v>1026</v>
      </c>
      <c r="E1085" s="4">
        <v>0.1</v>
      </c>
      <c r="F1085" s="4">
        <v>0.1</v>
      </c>
      <c r="G1085" s="7">
        <v>0.75</v>
      </c>
      <c r="I1085" s="7">
        <f t="shared" si="16"/>
        <v>0.75</v>
      </c>
    </row>
    <row r="1086" spans="1:9" x14ac:dyDescent="0.2">
      <c r="A1086" s="19" t="s">
        <v>15</v>
      </c>
      <c r="B1086" s="20" t="s">
        <v>1727</v>
      </c>
      <c r="C1086" s="21"/>
      <c r="D1086" s="20" t="s">
        <v>1728</v>
      </c>
      <c r="E1086" s="4">
        <v>0.51</v>
      </c>
      <c r="F1086" s="4">
        <v>0.51</v>
      </c>
      <c r="G1086" s="7">
        <v>3.754</v>
      </c>
      <c r="I1086" s="7">
        <f t="shared" si="16"/>
        <v>3.754</v>
      </c>
    </row>
    <row r="1087" spans="1:9" x14ac:dyDescent="0.2">
      <c r="A1087" s="19" t="s">
        <v>15</v>
      </c>
      <c r="B1087" s="20" t="s">
        <v>1729</v>
      </c>
      <c r="C1087" s="20"/>
      <c r="D1087" s="20" t="s">
        <v>47</v>
      </c>
      <c r="E1087" s="4">
        <v>0.61</v>
      </c>
      <c r="F1087" s="4">
        <v>0.61</v>
      </c>
      <c r="G1087" s="7">
        <v>4.5</v>
      </c>
      <c r="I1087" s="7">
        <f t="shared" si="16"/>
        <v>4.5</v>
      </c>
    </row>
    <row r="1088" spans="1:9" x14ac:dyDescent="0.2">
      <c r="A1088" s="44" t="s">
        <v>26</v>
      </c>
      <c r="B1088" s="37" t="s">
        <v>1730</v>
      </c>
      <c r="C1088" s="37"/>
      <c r="D1088" s="37" t="s">
        <v>127</v>
      </c>
      <c r="E1088" s="4">
        <v>6136.28</v>
      </c>
      <c r="F1088" s="4">
        <v>6135.57</v>
      </c>
      <c r="G1088" s="7">
        <v>44715.3</v>
      </c>
      <c r="H1088" s="7">
        <v>495</v>
      </c>
      <c r="I1088" s="7">
        <f t="shared" si="16"/>
        <v>45210.3</v>
      </c>
    </row>
    <row r="1089" spans="1:9" x14ac:dyDescent="0.2">
      <c r="A1089" s="22" t="s">
        <v>15</v>
      </c>
      <c r="B1089" s="34" t="s">
        <v>1731</v>
      </c>
      <c r="C1089" s="15"/>
      <c r="D1089" s="20" t="s">
        <v>1732</v>
      </c>
      <c r="E1089" s="4">
        <v>0.1</v>
      </c>
      <c r="F1089" s="4">
        <v>0.1</v>
      </c>
      <c r="G1089" s="7">
        <v>0.75</v>
      </c>
      <c r="I1089" s="7">
        <f t="shared" si="16"/>
        <v>0.75</v>
      </c>
    </row>
    <row r="1090" spans="1:9" x14ac:dyDescent="0.2">
      <c r="A1090" s="2" t="s">
        <v>15</v>
      </c>
      <c r="B1090" s="15" t="s">
        <v>1733</v>
      </c>
      <c r="C1090" s="15"/>
      <c r="D1090" s="70" t="s">
        <v>37</v>
      </c>
      <c r="E1090" s="4">
        <v>2.5299999999999998</v>
      </c>
      <c r="F1090" s="4">
        <v>2.5299999999999998</v>
      </c>
      <c r="G1090" s="7">
        <v>18.75</v>
      </c>
      <c r="I1090" s="7">
        <f t="shared" si="16"/>
        <v>18.75</v>
      </c>
    </row>
    <row r="1091" spans="1:9" x14ac:dyDescent="0.2">
      <c r="A1091" s="2" t="s">
        <v>15</v>
      </c>
      <c r="B1091" s="15" t="s">
        <v>1734</v>
      </c>
      <c r="C1091" s="15"/>
      <c r="D1091" s="70" t="s">
        <v>23</v>
      </c>
      <c r="E1091" s="4">
        <v>26.73</v>
      </c>
      <c r="F1091" s="4">
        <v>26.73</v>
      </c>
      <c r="G1091" s="7">
        <v>198</v>
      </c>
      <c r="I1091" s="7">
        <f t="shared" si="16"/>
        <v>198</v>
      </c>
    </row>
    <row r="1092" spans="1:9" x14ac:dyDescent="0.2">
      <c r="A1092" s="2" t="s">
        <v>15</v>
      </c>
      <c r="B1092" s="15" t="s">
        <v>1735</v>
      </c>
      <c r="C1092" s="15"/>
      <c r="D1092" s="70" t="s">
        <v>318</v>
      </c>
      <c r="E1092" s="4">
        <v>0.41</v>
      </c>
      <c r="F1092" s="4">
        <v>0.41</v>
      </c>
      <c r="G1092" s="7">
        <v>3</v>
      </c>
      <c r="I1092" s="7">
        <f t="shared" si="16"/>
        <v>3</v>
      </c>
    </row>
    <row r="1093" spans="1:9" x14ac:dyDescent="0.2">
      <c r="A1093" s="2" t="s">
        <v>15</v>
      </c>
      <c r="B1093" s="15" t="s">
        <v>1736</v>
      </c>
      <c r="C1093" s="17" t="s">
        <v>1737</v>
      </c>
      <c r="D1093" s="70" t="s">
        <v>411</v>
      </c>
      <c r="E1093" s="4">
        <v>0.61</v>
      </c>
      <c r="F1093" s="4">
        <v>0.61</v>
      </c>
      <c r="G1093" s="7">
        <v>4.5</v>
      </c>
      <c r="I1093" s="7">
        <f t="shared" ref="I1093:I1156" si="17">SUM(G1093:H1093)</f>
        <v>4.5</v>
      </c>
    </row>
    <row r="1094" spans="1:9" x14ac:dyDescent="0.2">
      <c r="A1094" s="2" t="s">
        <v>15</v>
      </c>
      <c r="B1094" s="15" t="s">
        <v>1738</v>
      </c>
      <c r="C1094" s="17"/>
      <c r="D1094" s="70" t="s">
        <v>1739</v>
      </c>
      <c r="E1094" s="4">
        <v>0.2</v>
      </c>
      <c r="F1094" s="4">
        <v>0.2</v>
      </c>
      <c r="G1094" s="7">
        <v>1.5</v>
      </c>
      <c r="I1094" s="7">
        <f t="shared" si="17"/>
        <v>1.5</v>
      </c>
    </row>
    <row r="1095" spans="1:9" x14ac:dyDescent="0.2">
      <c r="A1095" s="16" t="s">
        <v>18</v>
      </c>
      <c r="B1095" s="18" t="s">
        <v>1740</v>
      </c>
      <c r="C1095" s="17"/>
      <c r="D1095" s="73" t="s">
        <v>1539</v>
      </c>
      <c r="E1095" s="4">
        <v>0</v>
      </c>
      <c r="F1095" s="4">
        <v>0</v>
      </c>
      <c r="G1095" s="7">
        <v>0</v>
      </c>
      <c r="I1095" s="7">
        <f t="shared" si="17"/>
        <v>0</v>
      </c>
    </row>
    <row r="1096" spans="1:9" x14ac:dyDescent="0.2">
      <c r="A1096" s="31" t="s">
        <v>15</v>
      </c>
      <c r="B1096" s="32" t="s">
        <v>1741</v>
      </c>
      <c r="C1096" s="14"/>
      <c r="D1096" s="20" t="s">
        <v>1742</v>
      </c>
      <c r="E1096" s="4">
        <v>1.32</v>
      </c>
      <c r="F1096" s="4">
        <v>1.32</v>
      </c>
      <c r="G1096" s="7">
        <v>9.75</v>
      </c>
      <c r="I1096" s="7">
        <f t="shared" si="17"/>
        <v>9.75</v>
      </c>
    </row>
    <row r="1097" spans="1:9" x14ac:dyDescent="0.2">
      <c r="A1097" s="22" t="s">
        <v>15</v>
      </c>
      <c r="B1097" s="23" t="s">
        <v>1743</v>
      </c>
      <c r="C1097" s="14"/>
      <c r="D1097" s="20" t="s">
        <v>163</v>
      </c>
      <c r="E1097" s="4"/>
      <c r="F1097" s="4"/>
      <c r="I1097" s="7">
        <f t="shared" si="17"/>
        <v>0</v>
      </c>
    </row>
    <row r="1098" spans="1:9" x14ac:dyDescent="0.2">
      <c r="A1098" s="2" t="s">
        <v>15</v>
      </c>
      <c r="B1098" s="14" t="s">
        <v>1744</v>
      </c>
      <c r="C1098" s="17" t="s">
        <v>1745</v>
      </c>
      <c r="D1098" s="20" t="s">
        <v>366</v>
      </c>
      <c r="E1098" s="4">
        <v>0</v>
      </c>
      <c r="F1098" s="4">
        <v>0</v>
      </c>
      <c r="G1098" s="7">
        <v>0</v>
      </c>
      <c r="I1098" s="7">
        <f t="shared" si="17"/>
        <v>0</v>
      </c>
    </row>
    <row r="1099" spans="1:9" x14ac:dyDescent="0.2">
      <c r="A1099" s="2" t="s">
        <v>15</v>
      </c>
      <c r="B1099" s="14" t="s">
        <v>1746</v>
      </c>
      <c r="C1099" s="17"/>
      <c r="D1099" s="20" t="s">
        <v>23</v>
      </c>
      <c r="E1099" s="4"/>
      <c r="F1099" s="4"/>
      <c r="I1099" s="7">
        <f t="shared" si="17"/>
        <v>0</v>
      </c>
    </row>
    <row r="1100" spans="1:9" x14ac:dyDescent="0.2">
      <c r="A1100" s="45" t="s">
        <v>26</v>
      </c>
      <c r="B1100" s="26" t="s">
        <v>1747</v>
      </c>
      <c r="C1100" s="26"/>
      <c r="D1100" s="37" t="s">
        <v>1748</v>
      </c>
      <c r="E1100" s="4">
        <v>497.05</v>
      </c>
      <c r="F1100" s="4">
        <v>497.05</v>
      </c>
      <c r="G1100" s="7">
        <v>3681.81</v>
      </c>
      <c r="I1100" s="7">
        <f t="shared" si="17"/>
        <v>3681.81</v>
      </c>
    </row>
    <row r="1101" spans="1:9" x14ac:dyDescent="0.2">
      <c r="A1101" s="36" t="s">
        <v>15</v>
      </c>
      <c r="B1101" s="20" t="s">
        <v>1749</v>
      </c>
      <c r="C1101" s="20"/>
      <c r="D1101" s="20" t="s">
        <v>384</v>
      </c>
      <c r="E1101" s="4">
        <v>23.09</v>
      </c>
      <c r="F1101" s="4">
        <v>23.09</v>
      </c>
      <c r="G1101" s="7">
        <v>171</v>
      </c>
      <c r="I1101" s="7">
        <f t="shared" si="17"/>
        <v>171</v>
      </c>
    </row>
    <row r="1102" spans="1:9" x14ac:dyDescent="0.2">
      <c r="A1102" s="36" t="s">
        <v>15</v>
      </c>
      <c r="B1102" s="20" t="s">
        <v>1750</v>
      </c>
      <c r="C1102" s="37" t="s">
        <v>1751</v>
      </c>
      <c r="D1102" s="20" t="s">
        <v>163</v>
      </c>
      <c r="E1102" s="4">
        <v>0</v>
      </c>
      <c r="F1102" s="4">
        <v>0</v>
      </c>
      <c r="G1102" s="7">
        <v>0</v>
      </c>
      <c r="I1102" s="7">
        <f t="shared" si="17"/>
        <v>0</v>
      </c>
    </row>
    <row r="1103" spans="1:9" x14ac:dyDescent="0.2">
      <c r="A1103" s="36" t="s">
        <v>15</v>
      </c>
      <c r="B1103" s="20" t="s">
        <v>1752</v>
      </c>
      <c r="C1103" s="21" t="s">
        <v>1753</v>
      </c>
      <c r="D1103" s="20" t="s">
        <v>384</v>
      </c>
      <c r="E1103" s="4">
        <v>4.46</v>
      </c>
      <c r="F1103" s="38">
        <v>4.46</v>
      </c>
      <c r="G1103" s="7">
        <v>33</v>
      </c>
      <c r="I1103" s="7">
        <f t="shared" si="17"/>
        <v>33</v>
      </c>
    </row>
    <row r="1104" spans="1:9" x14ac:dyDescent="0.2">
      <c r="A1104" s="2" t="s">
        <v>15</v>
      </c>
      <c r="B1104" s="14" t="s">
        <v>1754</v>
      </c>
      <c r="C1104" s="17" t="s">
        <v>1755</v>
      </c>
      <c r="D1104" s="20" t="s">
        <v>949</v>
      </c>
      <c r="E1104" s="4">
        <v>0.1</v>
      </c>
      <c r="F1104" s="4">
        <v>0.1</v>
      </c>
      <c r="G1104" s="7">
        <v>0.75</v>
      </c>
      <c r="I1104" s="7">
        <f t="shared" si="17"/>
        <v>0.75</v>
      </c>
    </row>
    <row r="1105" spans="1:9" x14ac:dyDescent="0.2">
      <c r="A1105" s="2" t="s">
        <v>15</v>
      </c>
      <c r="B1105" s="15" t="s">
        <v>1756</v>
      </c>
      <c r="C1105" s="15"/>
      <c r="D1105" s="70" t="s">
        <v>1757</v>
      </c>
      <c r="E1105" s="4">
        <v>0.1</v>
      </c>
      <c r="F1105" s="4">
        <v>0.1</v>
      </c>
      <c r="G1105" s="7">
        <v>0.75</v>
      </c>
      <c r="I1105" s="7">
        <f t="shared" si="17"/>
        <v>0.75</v>
      </c>
    </row>
    <row r="1106" spans="1:9" x14ac:dyDescent="0.2">
      <c r="A1106" s="31" t="s">
        <v>15</v>
      </c>
      <c r="B1106" s="32" t="s">
        <v>1758</v>
      </c>
      <c r="C1106" s="14"/>
      <c r="D1106" s="20" t="s">
        <v>23</v>
      </c>
      <c r="E1106" s="4">
        <v>0.81</v>
      </c>
      <c r="F1106" s="4">
        <v>0.81</v>
      </c>
      <c r="G1106" s="7">
        <v>6</v>
      </c>
      <c r="I1106" s="7">
        <f t="shared" si="17"/>
        <v>6</v>
      </c>
    </row>
    <row r="1107" spans="1:9" x14ac:dyDescent="0.2">
      <c r="A1107" s="31" t="s">
        <v>15</v>
      </c>
      <c r="B1107" s="32" t="s">
        <v>1759</v>
      </c>
      <c r="C1107" s="14"/>
      <c r="D1107" s="20" t="s">
        <v>23</v>
      </c>
      <c r="E1107" s="4">
        <v>0</v>
      </c>
      <c r="F1107" s="4">
        <v>0</v>
      </c>
      <c r="G1107" s="7">
        <v>0</v>
      </c>
      <c r="I1107" s="7">
        <f t="shared" si="17"/>
        <v>0</v>
      </c>
    </row>
    <row r="1108" spans="1:9" x14ac:dyDescent="0.2">
      <c r="A1108" s="31" t="s">
        <v>15</v>
      </c>
      <c r="B1108" s="32" t="s">
        <v>1760</v>
      </c>
      <c r="C1108" s="26" t="s">
        <v>1761</v>
      </c>
      <c r="D1108" s="20" t="s">
        <v>41</v>
      </c>
      <c r="E1108" s="4">
        <v>0</v>
      </c>
      <c r="F1108" s="4">
        <v>0</v>
      </c>
      <c r="G1108" s="7">
        <v>0</v>
      </c>
      <c r="I1108" s="7">
        <f t="shared" si="17"/>
        <v>0</v>
      </c>
    </row>
    <row r="1109" spans="1:9" x14ac:dyDescent="0.2">
      <c r="A1109" s="19" t="s">
        <v>15</v>
      </c>
      <c r="B1109" s="20" t="s">
        <v>1762</v>
      </c>
      <c r="C1109" s="21" t="s">
        <v>1763</v>
      </c>
      <c r="D1109" s="20" t="s">
        <v>163</v>
      </c>
      <c r="E1109" s="4">
        <v>29.16</v>
      </c>
      <c r="F1109" s="4">
        <v>29.16</v>
      </c>
      <c r="G1109" s="7">
        <v>216</v>
      </c>
      <c r="I1109" s="7">
        <f t="shared" si="17"/>
        <v>216</v>
      </c>
    </row>
    <row r="1110" spans="1:9" x14ac:dyDescent="0.2">
      <c r="A1110" s="36" t="s">
        <v>15</v>
      </c>
      <c r="B1110" s="20" t="s">
        <v>1764</v>
      </c>
      <c r="C1110" s="21"/>
      <c r="D1110" s="20" t="s">
        <v>384</v>
      </c>
      <c r="E1110" s="4">
        <v>5.47</v>
      </c>
      <c r="F1110" s="4">
        <v>5.47</v>
      </c>
      <c r="G1110" s="7">
        <v>40.5</v>
      </c>
      <c r="I1110" s="7">
        <f t="shared" si="17"/>
        <v>40.5</v>
      </c>
    </row>
    <row r="1111" spans="1:9" x14ac:dyDescent="0.2">
      <c r="A1111" s="36" t="s">
        <v>15</v>
      </c>
      <c r="B1111" s="20" t="s">
        <v>1765</v>
      </c>
      <c r="C1111" s="21"/>
      <c r="D1111" s="20" t="s">
        <v>47</v>
      </c>
      <c r="E1111" s="4"/>
      <c r="F1111" s="4"/>
      <c r="I1111" s="7">
        <f t="shared" si="17"/>
        <v>0</v>
      </c>
    </row>
    <row r="1112" spans="1:9" x14ac:dyDescent="0.2">
      <c r="A1112" s="19" t="s">
        <v>15</v>
      </c>
      <c r="B1112" s="20" t="s">
        <v>1766</v>
      </c>
      <c r="C1112" s="21" t="s">
        <v>1767</v>
      </c>
      <c r="D1112" s="20" t="s">
        <v>1768</v>
      </c>
      <c r="E1112" s="4">
        <v>0</v>
      </c>
      <c r="F1112" s="4">
        <v>0</v>
      </c>
      <c r="G1112" s="7">
        <v>0</v>
      </c>
      <c r="I1112" s="7">
        <f t="shared" si="17"/>
        <v>0</v>
      </c>
    </row>
    <row r="1113" spans="1:9" x14ac:dyDescent="0.2">
      <c r="A1113" s="19" t="s">
        <v>15</v>
      </c>
      <c r="B1113" s="20" t="s">
        <v>1769</v>
      </c>
      <c r="C1113" s="21"/>
      <c r="D1113" s="20" t="s">
        <v>256</v>
      </c>
      <c r="E1113" s="4">
        <v>0</v>
      </c>
      <c r="F1113" s="4">
        <v>0</v>
      </c>
      <c r="G1113" s="7">
        <v>0</v>
      </c>
      <c r="I1113" s="7">
        <f t="shared" si="17"/>
        <v>0</v>
      </c>
    </row>
    <row r="1114" spans="1:9" x14ac:dyDescent="0.2">
      <c r="A1114" s="44" t="s">
        <v>18</v>
      </c>
      <c r="B1114" s="37" t="s">
        <v>1770</v>
      </c>
      <c r="C1114" s="37"/>
      <c r="D1114" s="37" t="s">
        <v>1771</v>
      </c>
      <c r="E1114" s="4">
        <v>514.86</v>
      </c>
      <c r="F1114" s="4">
        <v>514.86</v>
      </c>
      <c r="G1114" s="7">
        <v>3813.8</v>
      </c>
      <c r="I1114" s="7">
        <f t="shared" si="17"/>
        <v>3813.8</v>
      </c>
    </row>
    <row r="1115" spans="1:9" x14ac:dyDescent="0.2">
      <c r="A1115" s="19" t="s">
        <v>15</v>
      </c>
      <c r="B1115" s="20" t="s">
        <v>1772</v>
      </c>
      <c r="C1115" s="21"/>
      <c r="D1115" s="20" t="s">
        <v>1773</v>
      </c>
      <c r="E1115" s="4">
        <v>48.2</v>
      </c>
      <c r="F1115" s="4">
        <v>48.2</v>
      </c>
      <c r="G1115" s="7">
        <v>357</v>
      </c>
      <c r="I1115" s="7">
        <f t="shared" si="17"/>
        <v>357</v>
      </c>
    </row>
    <row r="1116" spans="1:9" x14ac:dyDescent="0.2">
      <c r="A1116" s="41" t="s">
        <v>18</v>
      </c>
      <c r="B1116" s="21" t="s">
        <v>1774</v>
      </c>
      <c r="C1116" s="21"/>
      <c r="D1116" s="21" t="s">
        <v>145</v>
      </c>
      <c r="E1116" s="4">
        <v>24.02</v>
      </c>
      <c r="F1116" s="4">
        <v>23.76</v>
      </c>
      <c r="G1116" s="7">
        <v>176.02</v>
      </c>
      <c r="I1116" s="7">
        <f t="shared" si="17"/>
        <v>176.02</v>
      </c>
    </row>
    <row r="1117" spans="1:9" x14ac:dyDescent="0.2">
      <c r="A1117" s="1" t="s">
        <v>18</v>
      </c>
      <c r="B1117" t="s">
        <v>1775</v>
      </c>
      <c r="C1117" t="s">
        <v>1776</v>
      </c>
      <c r="D1117" t="s">
        <v>283</v>
      </c>
      <c r="E1117" s="4">
        <v>238.14</v>
      </c>
      <c r="F1117" s="4">
        <v>238.14</v>
      </c>
      <c r="G1117" s="7">
        <v>1764</v>
      </c>
      <c r="I1117" s="7">
        <f t="shared" si="17"/>
        <v>1764</v>
      </c>
    </row>
    <row r="1118" spans="1:9" x14ac:dyDescent="0.2">
      <c r="A1118" s="2" t="s">
        <v>15</v>
      </c>
      <c r="B1118" s="14" t="s">
        <v>1777</v>
      </c>
      <c r="C1118" s="17" t="s">
        <v>1776</v>
      </c>
      <c r="D1118" s="14" t="s">
        <v>283</v>
      </c>
      <c r="E1118" s="4">
        <v>0</v>
      </c>
      <c r="F1118" s="4">
        <v>0</v>
      </c>
      <c r="G1118" s="7">
        <v>0</v>
      </c>
      <c r="I1118" s="7">
        <f t="shared" si="17"/>
        <v>0</v>
      </c>
    </row>
    <row r="1119" spans="1:9" x14ac:dyDescent="0.2">
      <c r="A1119" s="2" t="s">
        <v>15</v>
      </c>
      <c r="B1119" s="14" t="s">
        <v>1778</v>
      </c>
      <c r="C1119" s="26" t="s">
        <v>1779</v>
      </c>
      <c r="D1119" s="14" t="s">
        <v>1780</v>
      </c>
      <c r="E1119" s="4"/>
      <c r="F1119" s="4"/>
      <c r="I1119" s="7">
        <f t="shared" si="17"/>
        <v>0</v>
      </c>
    </row>
    <row r="1120" spans="1:9" x14ac:dyDescent="0.2">
      <c r="A1120" s="31" t="s">
        <v>15</v>
      </c>
      <c r="B1120" s="20" t="s">
        <v>1781</v>
      </c>
      <c r="C1120" s="18" t="s">
        <v>1782</v>
      </c>
      <c r="D1120" s="20" t="s">
        <v>77</v>
      </c>
      <c r="E1120" s="4">
        <v>0</v>
      </c>
      <c r="F1120" s="4">
        <v>0</v>
      </c>
      <c r="G1120" s="7">
        <v>0</v>
      </c>
      <c r="I1120" s="7">
        <f t="shared" si="17"/>
        <v>0</v>
      </c>
    </row>
    <row r="1121" spans="1:9" x14ac:dyDescent="0.2">
      <c r="A1121" s="31" t="s">
        <v>15</v>
      </c>
      <c r="B1121" s="20" t="s">
        <v>1783</v>
      </c>
      <c r="C1121" s="18"/>
      <c r="D1121" s="20" t="s">
        <v>23</v>
      </c>
      <c r="E1121" s="4"/>
      <c r="F1121" s="4"/>
      <c r="I1121" s="7">
        <f t="shared" si="17"/>
        <v>0</v>
      </c>
    </row>
    <row r="1122" spans="1:9" x14ac:dyDescent="0.2">
      <c r="A1122" s="16" t="s">
        <v>18</v>
      </c>
      <c r="B1122" s="18" t="s">
        <v>1784</v>
      </c>
      <c r="D1122" s="18" t="s">
        <v>1785</v>
      </c>
      <c r="E1122" s="4">
        <v>20.71</v>
      </c>
      <c r="F1122" s="4">
        <v>20.7</v>
      </c>
      <c r="G1122" s="7">
        <v>153.36000000000001</v>
      </c>
      <c r="I1122" s="7">
        <f t="shared" si="17"/>
        <v>153.36000000000001</v>
      </c>
    </row>
    <row r="1123" spans="1:9" x14ac:dyDescent="0.2">
      <c r="A1123" s="22" t="s">
        <v>15</v>
      </c>
      <c r="B1123" s="34" t="s">
        <v>1786</v>
      </c>
      <c r="C1123" s="15"/>
      <c r="D1123" s="20" t="s">
        <v>216</v>
      </c>
      <c r="E1123" s="4"/>
      <c r="F1123" s="4"/>
      <c r="I1123" s="7">
        <f t="shared" si="17"/>
        <v>0</v>
      </c>
    </row>
    <row r="1124" spans="1:9" x14ac:dyDescent="0.2">
      <c r="A1124" s="19" t="s">
        <v>15</v>
      </c>
      <c r="B1124" s="20" t="s">
        <v>1787</v>
      </c>
      <c r="C1124" s="21" t="s">
        <v>1788</v>
      </c>
      <c r="D1124" s="20" t="s">
        <v>141</v>
      </c>
      <c r="E1124" s="4">
        <v>5.82</v>
      </c>
      <c r="F1124" s="4">
        <v>5.82</v>
      </c>
      <c r="G1124" s="7">
        <v>43.13</v>
      </c>
      <c r="I1124" s="7">
        <f t="shared" si="17"/>
        <v>43.13</v>
      </c>
    </row>
    <row r="1125" spans="1:9" x14ac:dyDescent="0.2">
      <c r="A1125" s="19" t="s">
        <v>15</v>
      </c>
      <c r="B1125" s="20" t="s">
        <v>1789</v>
      </c>
      <c r="C1125" s="21"/>
      <c r="D1125" s="20" t="s">
        <v>141</v>
      </c>
      <c r="E1125" s="4">
        <v>5.82</v>
      </c>
      <c r="F1125" s="4">
        <v>5.82</v>
      </c>
      <c r="G1125" s="7">
        <v>42</v>
      </c>
      <c r="H1125" s="7">
        <v>0.75</v>
      </c>
      <c r="I1125" s="7">
        <f t="shared" si="17"/>
        <v>42.75</v>
      </c>
    </row>
    <row r="1126" spans="1:9" x14ac:dyDescent="0.2">
      <c r="A1126" s="19" t="s">
        <v>15</v>
      </c>
      <c r="B1126" s="20" t="s">
        <v>1790</v>
      </c>
      <c r="C1126" s="21"/>
      <c r="D1126" s="20" t="s">
        <v>366</v>
      </c>
      <c r="E1126" s="4">
        <v>0.1</v>
      </c>
      <c r="F1126" s="4">
        <v>0.1</v>
      </c>
      <c r="G1126" s="7">
        <v>0.75</v>
      </c>
      <c r="I1126" s="7">
        <f t="shared" si="17"/>
        <v>0.75</v>
      </c>
    </row>
    <row r="1127" spans="1:9" x14ac:dyDescent="0.2">
      <c r="A1127" s="2" t="s">
        <v>15</v>
      </c>
      <c r="B1127" s="15" t="s">
        <v>1791</v>
      </c>
      <c r="C1127" s="18"/>
      <c r="D1127" s="70" t="s">
        <v>1792</v>
      </c>
      <c r="E1127" s="4">
        <v>5.37</v>
      </c>
      <c r="F1127" s="4">
        <v>5.37</v>
      </c>
      <c r="G1127" s="7">
        <v>39.75</v>
      </c>
      <c r="I1127" s="7">
        <f t="shared" si="17"/>
        <v>39.75</v>
      </c>
    </row>
    <row r="1128" spans="1:9" x14ac:dyDescent="0.2">
      <c r="A1128" s="19" t="s">
        <v>15</v>
      </c>
      <c r="B1128" s="20" t="s">
        <v>1793</v>
      </c>
      <c r="C1128" s="20"/>
      <c r="D1128" s="20" t="s">
        <v>816</v>
      </c>
      <c r="E1128" s="4">
        <v>7.59</v>
      </c>
      <c r="F1128" s="4">
        <v>7.59</v>
      </c>
      <c r="G1128" s="7">
        <v>56.25</v>
      </c>
      <c r="I1128" s="7">
        <f t="shared" si="17"/>
        <v>56.25</v>
      </c>
    </row>
    <row r="1129" spans="1:9" x14ac:dyDescent="0.2">
      <c r="A1129" s="41" t="s">
        <v>18</v>
      </c>
      <c r="B1129" s="21" t="s">
        <v>1794</v>
      </c>
      <c r="C1129" s="21"/>
      <c r="D1129" s="21" t="s">
        <v>1310</v>
      </c>
      <c r="E1129" s="4">
        <v>285.55</v>
      </c>
      <c r="F1129" s="4">
        <v>285.55</v>
      </c>
      <c r="G1129" s="7">
        <v>2092.9899999999998</v>
      </c>
      <c r="H1129" s="7">
        <v>15</v>
      </c>
      <c r="I1129" s="7">
        <f t="shared" si="17"/>
        <v>2107.9899999999998</v>
      </c>
    </row>
    <row r="1130" spans="1:9" x14ac:dyDescent="0.2">
      <c r="A1130" s="19" t="s">
        <v>15</v>
      </c>
      <c r="B1130" s="20" t="s">
        <v>1794</v>
      </c>
      <c r="C1130" s="20"/>
      <c r="D1130" s="20" t="s">
        <v>1310</v>
      </c>
      <c r="E1130" s="4">
        <v>0</v>
      </c>
      <c r="F1130" s="4">
        <v>0</v>
      </c>
      <c r="G1130" s="7">
        <v>0</v>
      </c>
      <c r="I1130" s="7">
        <f t="shared" si="17"/>
        <v>0</v>
      </c>
    </row>
    <row r="1131" spans="1:9" x14ac:dyDescent="0.2">
      <c r="A1131" s="33" t="s">
        <v>15</v>
      </c>
      <c r="B1131" s="34" t="s">
        <v>1795</v>
      </c>
      <c r="C1131" s="20"/>
      <c r="D1131" s="20" t="s">
        <v>384</v>
      </c>
      <c r="E1131" s="4"/>
      <c r="F1131" s="4"/>
      <c r="I1131" s="7">
        <f t="shared" si="17"/>
        <v>0</v>
      </c>
    </row>
    <row r="1132" spans="1:9" x14ac:dyDescent="0.2">
      <c r="A1132" s="36" t="s">
        <v>15</v>
      </c>
      <c r="B1132" s="20" t="s">
        <v>1796</v>
      </c>
      <c r="C1132" s="20"/>
      <c r="D1132" s="20" t="s">
        <v>1114</v>
      </c>
      <c r="E1132" s="4">
        <v>9.68</v>
      </c>
      <c r="F1132" s="4">
        <v>9.68</v>
      </c>
      <c r="G1132" s="7">
        <v>45</v>
      </c>
      <c r="H1132" s="7">
        <v>18</v>
      </c>
      <c r="I1132" s="7">
        <f t="shared" si="17"/>
        <v>63</v>
      </c>
    </row>
    <row r="1133" spans="1:9" x14ac:dyDescent="0.2">
      <c r="A1133" s="53" t="s">
        <v>18</v>
      </c>
      <c r="B1133" s="21" t="s">
        <v>1797</v>
      </c>
      <c r="C1133" s="21"/>
      <c r="D1133" s="21" t="s">
        <v>389</v>
      </c>
      <c r="E1133" s="4">
        <v>31.68</v>
      </c>
      <c r="F1133" s="4">
        <v>31.68</v>
      </c>
      <c r="G1133" s="7">
        <v>234.67</v>
      </c>
      <c r="I1133" s="7">
        <f t="shared" si="17"/>
        <v>234.67</v>
      </c>
    </row>
    <row r="1134" spans="1:9" x14ac:dyDescent="0.2">
      <c r="A1134" s="19" t="s">
        <v>15</v>
      </c>
      <c r="B1134" s="20" t="s">
        <v>1798</v>
      </c>
      <c r="C1134" s="21" t="s">
        <v>1799</v>
      </c>
      <c r="D1134" s="20" t="s">
        <v>960</v>
      </c>
      <c r="E1134" s="4">
        <v>1.32</v>
      </c>
      <c r="F1134" s="4">
        <v>1.32</v>
      </c>
      <c r="G1134" s="7">
        <v>9.75</v>
      </c>
      <c r="I1134" s="7">
        <f t="shared" si="17"/>
        <v>9.75</v>
      </c>
    </row>
    <row r="1135" spans="1:9" x14ac:dyDescent="0.2">
      <c r="A1135" s="2" t="s">
        <v>15</v>
      </c>
      <c r="B1135" s="20" t="s">
        <v>1800</v>
      </c>
      <c r="C1135" s="15"/>
      <c r="D1135" s="20" t="s">
        <v>23</v>
      </c>
      <c r="E1135" s="4">
        <v>36.549999999999997</v>
      </c>
      <c r="F1135" s="4">
        <v>36.549999999999997</v>
      </c>
      <c r="G1135" s="7">
        <v>270.75</v>
      </c>
      <c r="I1135" s="7">
        <f t="shared" si="17"/>
        <v>270.75</v>
      </c>
    </row>
    <row r="1136" spans="1:9" x14ac:dyDescent="0.2">
      <c r="A1136" s="1" t="s">
        <v>18</v>
      </c>
      <c r="B1136" t="s">
        <v>1801</v>
      </c>
      <c r="D1136" t="s">
        <v>1462</v>
      </c>
      <c r="E1136" s="4">
        <v>126.94</v>
      </c>
      <c r="F1136" s="4">
        <v>126.94</v>
      </c>
      <c r="G1136" s="7">
        <v>925.47</v>
      </c>
      <c r="H1136" s="7">
        <v>10.02</v>
      </c>
      <c r="I1136" s="7">
        <f t="shared" si="17"/>
        <v>935.49</v>
      </c>
    </row>
    <row r="1137" spans="1:9" x14ac:dyDescent="0.2">
      <c r="A1137" s="2" t="s">
        <v>15</v>
      </c>
      <c r="B1137" s="14" t="s">
        <v>1802</v>
      </c>
      <c r="C1137" s="14"/>
      <c r="D1137" s="14" t="s">
        <v>663</v>
      </c>
      <c r="E1137" s="4">
        <v>0.71</v>
      </c>
      <c r="F1137" s="4">
        <v>0.71</v>
      </c>
      <c r="G1137" s="7">
        <v>5.25</v>
      </c>
      <c r="I1137" s="7">
        <f t="shared" si="17"/>
        <v>5.25</v>
      </c>
    </row>
    <row r="1138" spans="1:9" x14ac:dyDescent="0.2">
      <c r="A1138" s="2" t="s">
        <v>15</v>
      </c>
      <c r="B1138" s="15" t="s">
        <v>1803</v>
      </c>
      <c r="C1138" s="15"/>
      <c r="D1138" s="15" t="s">
        <v>86</v>
      </c>
      <c r="E1138" s="4">
        <v>14.18</v>
      </c>
      <c r="F1138" s="4">
        <v>14.18</v>
      </c>
      <c r="G1138" s="7">
        <v>105</v>
      </c>
      <c r="I1138" s="7">
        <f t="shared" si="17"/>
        <v>105</v>
      </c>
    </row>
    <row r="1139" spans="1:9" x14ac:dyDescent="0.2">
      <c r="A1139" s="45" t="s">
        <v>18</v>
      </c>
      <c r="B1139" s="65" t="s">
        <v>1804</v>
      </c>
      <c r="C1139" s="65"/>
      <c r="D1139" s="65" t="s">
        <v>1805</v>
      </c>
      <c r="E1139" s="4"/>
      <c r="F1139" s="4"/>
      <c r="I1139" s="7">
        <f t="shared" si="17"/>
        <v>0</v>
      </c>
    </row>
    <row r="1140" spans="1:9" x14ac:dyDescent="0.2">
      <c r="A1140" s="2" t="s">
        <v>15</v>
      </c>
      <c r="B1140" s="14" t="s">
        <v>1806</v>
      </c>
      <c r="C1140" s="14"/>
      <c r="D1140" s="14" t="s">
        <v>1807</v>
      </c>
      <c r="E1140" s="4">
        <v>0</v>
      </c>
      <c r="F1140" s="4">
        <v>0</v>
      </c>
      <c r="G1140" s="7">
        <v>0</v>
      </c>
      <c r="I1140" s="7">
        <f t="shared" si="17"/>
        <v>0</v>
      </c>
    </row>
    <row r="1141" spans="1:9" x14ac:dyDescent="0.2">
      <c r="A1141" s="2" t="s">
        <v>15</v>
      </c>
      <c r="B1141" s="14" t="s">
        <v>1808</v>
      </c>
      <c r="C1141" s="14"/>
      <c r="D1141" s="14" t="s">
        <v>1809</v>
      </c>
      <c r="E1141" s="4"/>
      <c r="F1141" s="4"/>
      <c r="I1141" s="7">
        <f t="shared" si="17"/>
        <v>0</v>
      </c>
    </row>
    <row r="1142" spans="1:9" x14ac:dyDescent="0.2">
      <c r="A1142" s="31" t="s">
        <v>15</v>
      </c>
      <c r="B1142" s="32" t="s">
        <v>1810</v>
      </c>
      <c r="C1142" s="17" t="s">
        <v>1811</v>
      </c>
      <c r="D1142" s="14" t="s">
        <v>1812</v>
      </c>
      <c r="E1142" s="4">
        <v>12.55</v>
      </c>
      <c r="F1142" s="4">
        <v>9.42</v>
      </c>
      <c r="G1142" s="7">
        <v>69.75</v>
      </c>
      <c r="I1142" s="7">
        <f t="shared" si="17"/>
        <v>69.75</v>
      </c>
    </row>
    <row r="1143" spans="1:9" x14ac:dyDescent="0.2">
      <c r="A1143" s="31" t="s">
        <v>15</v>
      </c>
      <c r="B1143" s="67" t="s">
        <v>1813</v>
      </c>
      <c r="C1143" s="18" t="s">
        <v>1814</v>
      </c>
      <c r="D1143" s="15" t="s">
        <v>1815</v>
      </c>
      <c r="E1143" s="4">
        <v>4.05</v>
      </c>
      <c r="F1143" s="4">
        <v>4.05</v>
      </c>
      <c r="G1143" s="7">
        <v>30</v>
      </c>
      <c r="I1143" s="7">
        <f t="shared" si="17"/>
        <v>30</v>
      </c>
    </row>
    <row r="1144" spans="1:9" x14ac:dyDescent="0.2">
      <c r="A1144" s="31" t="s">
        <v>15</v>
      </c>
      <c r="B1144" s="67" t="s">
        <v>1816</v>
      </c>
      <c r="C1144" s="18"/>
      <c r="D1144" s="15" t="s">
        <v>1817</v>
      </c>
      <c r="E1144" s="4">
        <v>0</v>
      </c>
      <c r="F1144" s="4">
        <v>0</v>
      </c>
      <c r="G1144" s="7">
        <v>0</v>
      </c>
      <c r="I1144" s="7">
        <f t="shared" si="17"/>
        <v>0</v>
      </c>
    </row>
    <row r="1145" spans="1:9" x14ac:dyDescent="0.2">
      <c r="A1145" s="31" t="s">
        <v>15</v>
      </c>
      <c r="B1145" s="67" t="s">
        <v>1818</v>
      </c>
      <c r="C1145" s="18" t="s">
        <v>1819</v>
      </c>
      <c r="D1145" s="15" t="s">
        <v>23</v>
      </c>
      <c r="E1145" s="4">
        <v>0</v>
      </c>
      <c r="F1145" s="4">
        <v>0</v>
      </c>
      <c r="G1145" s="7">
        <v>0</v>
      </c>
      <c r="I1145" s="7">
        <f t="shared" si="17"/>
        <v>0</v>
      </c>
    </row>
    <row r="1146" spans="1:9" x14ac:dyDescent="0.2">
      <c r="A1146" s="31" t="s">
        <v>15</v>
      </c>
      <c r="B1146" s="67" t="s">
        <v>1820</v>
      </c>
      <c r="C1146" s="18"/>
      <c r="D1146" s="15" t="s">
        <v>1817</v>
      </c>
      <c r="E1146" s="4">
        <v>0</v>
      </c>
      <c r="F1146" s="4">
        <v>0</v>
      </c>
      <c r="G1146" s="7">
        <v>0</v>
      </c>
      <c r="I1146" s="7">
        <f t="shared" si="17"/>
        <v>0</v>
      </c>
    </row>
    <row r="1147" spans="1:9" x14ac:dyDescent="0.2">
      <c r="A1147" s="2" t="s">
        <v>15</v>
      </c>
      <c r="B1147" s="14" t="s">
        <v>1821</v>
      </c>
      <c r="C1147" s="15"/>
      <c r="D1147" s="15" t="s">
        <v>1439</v>
      </c>
      <c r="E1147" s="4">
        <v>1.22</v>
      </c>
      <c r="F1147" s="4">
        <v>1.22</v>
      </c>
      <c r="G1147" s="7">
        <v>9</v>
      </c>
      <c r="I1147" s="7">
        <f t="shared" si="17"/>
        <v>9</v>
      </c>
    </row>
    <row r="1148" spans="1:9" x14ac:dyDescent="0.2">
      <c r="A1148" s="2" t="s">
        <v>15</v>
      </c>
      <c r="B1148" s="14" t="s">
        <v>1822</v>
      </c>
      <c r="C1148" s="15"/>
      <c r="D1148" s="15" t="s">
        <v>23</v>
      </c>
      <c r="E1148" s="4"/>
      <c r="F1148" s="4"/>
      <c r="I1148" s="7">
        <f t="shared" si="17"/>
        <v>0</v>
      </c>
    </row>
    <row r="1149" spans="1:9" x14ac:dyDescent="0.2">
      <c r="A1149" s="16" t="s">
        <v>18</v>
      </c>
      <c r="B1149" s="17" t="s">
        <v>1823</v>
      </c>
      <c r="C1149" s="18"/>
      <c r="D1149" s="18" t="s">
        <v>96</v>
      </c>
      <c r="E1149" s="4">
        <v>38.69</v>
      </c>
      <c r="F1149" s="4">
        <v>38.33</v>
      </c>
      <c r="G1149" s="7">
        <v>283.91000000000003</v>
      </c>
      <c r="I1149" s="7">
        <f t="shared" si="17"/>
        <v>283.91000000000003</v>
      </c>
    </row>
    <row r="1150" spans="1:9" x14ac:dyDescent="0.2">
      <c r="A1150" s="2" t="s">
        <v>15</v>
      </c>
      <c r="B1150" s="14" t="s">
        <v>1824</v>
      </c>
      <c r="C1150" s="18" t="s">
        <v>1825</v>
      </c>
      <c r="D1150" s="15" t="s">
        <v>37</v>
      </c>
      <c r="E1150" s="4">
        <v>6.08</v>
      </c>
      <c r="F1150" s="4">
        <v>6.08</v>
      </c>
      <c r="G1150" s="7">
        <v>45</v>
      </c>
      <c r="I1150" s="7">
        <f t="shared" si="17"/>
        <v>45</v>
      </c>
    </row>
    <row r="1151" spans="1:9" x14ac:dyDescent="0.2">
      <c r="A1151" s="45" t="s">
        <v>18</v>
      </c>
      <c r="B1151" s="26" t="s">
        <v>1826</v>
      </c>
      <c r="C1151" s="65"/>
      <c r="D1151" s="65" t="s">
        <v>1827</v>
      </c>
      <c r="E1151" s="4"/>
      <c r="F1151" s="4"/>
      <c r="I1151" s="7">
        <f t="shared" si="17"/>
        <v>0</v>
      </c>
    </row>
    <row r="1152" spans="1:9" x14ac:dyDescent="0.2">
      <c r="A1152" s="2" t="s">
        <v>15</v>
      </c>
      <c r="B1152" s="14" t="s">
        <v>1828</v>
      </c>
      <c r="C1152" s="14"/>
      <c r="D1152" s="14" t="s">
        <v>86</v>
      </c>
      <c r="E1152" s="4">
        <v>31.29</v>
      </c>
      <c r="F1152" s="4">
        <v>31.29</v>
      </c>
      <c r="G1152" s="7">
        <v>231.75</v>
      </c>
      <c r="I1152" s="7">
        <f t="shared" si="17"/>
        <v>231.75</v>
      </c>
    </row>
    <row r="1153" spans="1:9" x14ac:dyDescent="0.2">
      <c r="A1153" s="45" t="s">
        <v>26</v>
      </c>
      <c r="B1153" s="26" t="s">
        <v>1829</v>
      </c>
      <c r="C1153" s="26"/>
      <c r="D1153" s="26" t="s">
        <v>127</v>
      </c>
      <c r="E1153" s="4">
        <v>386.99</v>
      </c>
      <c r="F1153" s="4">
        <v>387</v>
      </c>
      <c r="G1153" s="7">
        <v>2866.63</v>
      </c>
      <c r="I1153" s="7">
        <f t="shared" si="17"/>
        <v>2866.63</v>
      </c>
    </row>
    <row r="1154" spans="1:9" x14ac:dyDescent="0.2">
      <c r="A1154" s="16" t="s">
        <v>18</v>
      </c>
      <c r="B1154" s="17" t="s">
        <v>1830</v>
      </c>
      <c r="C1154" s="17" t="s">
        <v>1831</v>
      </c>
      <c r="D1154" s="17" t="s">
        <v>283</v>
      </c>
      <c r="E1154" s="4">
        <f>468.99-74.32</f>
        <v>394.67</v>
      </c>
      <c r="F1154" s="4">
        <v>394.67</v>
      </c>
      <c r="G1154" s="7">
        <f>3474-550.5</f>
        <v>2923.5</v>
      </c>
      <c r="I1154" s="7">
        <f t="shared" si="17"/>
        <v>2923.5</v>
      </c>
    </row>
    <row r="1155" spans="1:9" x14ac:dyDescent="0.2">
      <c r="A1155" s="2" t="s">
        <v>15</v>
      </c>
      <c r="B1155" s="14" t="s">
        <v>1832</v>
      </c>
      <c r="C1155" s="17" t="s">
        <v>1831</v>
      </c>
      <c r="D1155" s="14" t="s">
        <v>283</v>
      </c>
      <c r="E1155" s="4">
        <v>74.319999999999993</v>
      </c>
      <c r="F1155" s="4">
        <v>74.319999999999993</v>
      </c>
      <c r="G1155" s="7">
        <v>550.5</v>
      </c>
      <c r="I1155" s="7">
        <f t="shared" si="17"/>
        <v>550.5</v>
      </c>
    </row>
    <row r="1156" spans="1:9" x14ac:dyDescent="0.2">
      <c r="A1156" s="2" t="s">
        <v>15</v>
      </c>
      <c r="B1156" s="14" t="s">
        <v>1833</v>
      </c>
      <c r="C1156" s="14"/>
      <c r="D1156" s="14" t="s">
        <v>23</v>
      </c>
      <c r="E1156" s="4">
        <v>0.61</v>
      </c>
      <c r="F1156" s="4">
        <v>0.61</v>
      </c>
      <c r="G1156" s="7">
        <v>4.5</v>
      </c>
      <c r="I1156" s="7">
        <f t="shared" si="17"/>
        <v>4.5</v>
      </c>
    </row>
    <row r="1157" spans="1:9" x14ac:dyDescent="0.2">
      <c r="A1157" s="16" t="s">
        <v>18</v>
      </c>
      <c r="B1157" s="17" t="s">
        <v>1834</v>
      </c>
      <c r="C1157" s="17"/>
      <c r="D1157" s="17" t="s">
        <v>1835</v>
      </c>
      <c r="E1157" s="4">
        <v>81.400000000000006</v>
      </c>
      <c r="F1157" s="4">
        <v>81.41</v>
      </c>
      <c r="G1157" s="7">
        <v>603</v>
      </c>
      <c r="I1157" s="7">
        <f t="shared" ref="I1157:I1220" si="18">SUM(G1157:H1157)</f>
        <v>603</v>
      </c>
    </row>
    <row r="1158" spans="1:9" x14ac:dyDescent="0.2">
      <c r="A1158" s="2" t="s">
        <v>15</v>
      </c>
      <c r="B1158" s="14" t="s">
        <v>1836</v>
      </c>
      <c r="C1158" s="14"/>
      <c r="D1158" s="14" t="s">
        <v>384</v>
      </c>
      <c r="E1158" s="4">
        <v>7.9</v>
      </c>
      <c r="F1158" s="4">
        <v>7.9</v>
      </c>
      <c r="G1158" s="7">
        <v>58.5</v>
      </c>
      <c r="I1158" s="7">
        <f t="shared" si="18"/>
        <v>58.5</v>
      </c>
    </row>
    <row r="1159" spans="1:9" x14ac:dyDescent="0.2">
      <c r="A1159" s="19" t="s">
        <v>15</v>
      </c>
      <c r="B1159" s="20" t="s">
        <v>1837</v>
      </c>
      <c r="C1159" s="20"/>
      <c r="D1159" s="20" t="s">
        <v>1458</v>
      </c>
      <c r="E1159" s="4">
        <v>3.97</v>
      </c>
      <c r="F1159" s="4">
        <v>3.97</v>
      </c>
      <c r="G1159" s="7">
        <v>10.5</v>
      </c>
      <c r="H1159" s="7">
        <v>12.75</v>
      </c>
      <c r="I1159" s="7">
        <f t="shared" si="18"/>
        <v>23.25</v>
      </c>
    </row>
    <row r="1160" spans="1:9" x14ac:dyDescent="0.2">
      <c r="A1160" s="44" t="s">
        <v>18</v>
      </c>
      <c r="B1160" s="37" t="s">
        <v>1838</v>
      </c>
      <c r="C1160" s="37"/>
      <c r="D1160" s="37" t="s">
        <v>1839</v>
      </c>
      <c r="E1160" s="4">
        <v>68.040000000000006</v>
      </c>
      <c r="F1160" s="4">
        <v>66.959999999999994</v>
      </c>
      <c r="G1160" s="7">
        <v>496.02</v>
      </c>
      <c r="I1160" s="7">
        <f t="shared" si="18"/>
        <v>496.02</v>
      </c>
    </row>
    <row r="1161" spans="1:9" x14ac:dyDescent="0.2">
      <c r="A1161" s="44" t="s">
        <v>26</v>
      </c>
      <c r="B1161" s="37" t="s">
        <v>1840</v>
      </c>
      <c r="C1161" s="37"/>
      <c r="D1161" s="37" t="s">
        <v>1841</v>
      </c>
      <c r="E1161" s="4"/>
      <c r="F1161" s="4"/>
      <c r="I1161" s="7">
        <f t="shared" si="18"/>
        <v>0</v>
      </c>
    </row>
    <row r="1162" spans="1:9" x14ac:dyDescent="0.2">
      <c r="A1162" s="19" t="s">
        <v>15</v>
      </c>
      <c r="B1162" s="20" t="s">
        <v>1842</v>
      </c>
      <c r="C1162" s="20"/>
      <c r="D1162" s="20" t="s">
        <v>23</v>
      </c>
      <c r="E1162" s="4"/>
      <c r="F1162" s="4"/>
      <c r="I1162" s="7">
        <f t="shared" si="18"/>
        <v>0</v>
      </c>
    </row>
    <row r="1163" spans="1:9" x14ac:dyDescent="0.2">
      <c r="A1163" s="2" t="s">
        <v>15</v>
      </c>
      <c r="B1163" s="14" t="s">
        <v>1843</v>
      </c>
      <c r="C1163" s="14"/>
      <c r="D1163" s="14" t="s">
        <v>1844</v>
      </c>
      <c r="E1163" s="4">
        <v>10.130000000000001</v>
      </c>
      <c r="F1163" s="4">
        <v>10.130000000000001</v>
      </c>
      <c r="G1163" s="7">
        <v>75</v>
      </c>
      <c r="I1163" s="7">
        <f t="shared" si="18"/>
        <v>75</v>
      </c>
    </row>
    <row r="1164" spans="1:9" x14ac:dyDescent="0.2">
      <c r="A1164" s="22" t="s">
        <v>15</v>
      </c>
      <c r="B1164" s="23" t="s">
        <v>1845</v>
      </c>
      <c r="C1164" s="14"/>
      <c r="D1164" s="14" t="s">
        <v>37</v>
      </c>
      <c r="E1164" s="4"/>
      <c r="F1164" s="4"/>
      <c r="I1164" s="7">
        <f t="shared" si="18"/>
        <v>0</v>
      </c>
    </row>
    <row r="1165" spans="1:9" x14ac:dyDescent="0.2">
      <c r="A1165" s="27" t="s">
        <v>18</v>
      </c>
      <c r="B1165" s="28" t="s">
        <v>1846</v>
      </c>
      <c r="C1165" s="17"/>
      <c r="D1165" s="17" t="s">
        <v>1847</v>
      </c>
      <c r="E1165" s="4">
        <v>0</v>
      </c>
      <c r="F1165" s="4">
        <v>0</v>
      </c>
      <c r="G1165" s="7">
        <v>0</v>
      </c>
      <c r="I1165" s="7">
        <f t="shared" si="18"/>
        <v>0</v>
      </c>
    </row>
    <row r="1166" spans="1:9" x14ac:dyDescent="0.2">
      <c r="A1166" s="31" t="s">
        <v>15</v>
      </c>
      <c r="B1166" s="67" t="s">
        <v>1848</v>
      </c>
      <c r="C1166" s="15"/>
      <c r="D1166" s="15" t="s">
        <v>101</v>
      </c>
      <c r="E1166" s="4">
        <v>0.61</v>
      </c>
      <c r="F1166" s="4">
        <v>0.61</v>
      </c>
      <c r="G1166" s="7">
        <v>4.5</v>
      </c>
      <c r="I1166" s="7">
        <f t="shared" si="18"/>
        <v>4.5</v>
      </c>
    </row>
    <row r="1167" spans="1:9" x14ac:dyDescent="0.2">
      <c r="A1167" s="57" t="s">
        <v>18</v>
      </c>
      <c r="B1167" s="40" t="s">
        <v>1849</v>
      </c>
      <c r="D1167" t="s">
        <v>1850</v>
      </c>
      <c r="E1167" s="4">
        <f>268.77-0.51</f>
        <v>268.26</v>
      </c>
      <c r="F1167" s="4">
        <f>268.08-0.51</f>
        <v>267.57</v>
      </c>
      <c r="G1167" s="7">
        <f>1908-3.75</f>
        <v>1904.25</v>
      </c>
      <c r="H1167" s="7">
        <v>52.5</v>
      </c>
      <c r="I1167" s="7">
        <f t="shared" si="18"/>
        <v>1956.75</v>
      </c>
    </row>
    <row r="1168" spans="1:9" x14ac:dyDescent="0.2">
      <c r="A1168" s="31" t="s">
        <v>15</v>
      </c>
      <c r="B1168" s="67" t="s">
        <v>1851</v>
      </c>
      <c r="C1168" s="15"/>
      <c r="D1168" s="15" t="s">
        <v>1850</v>
      </c>
      <c r="E1168" s="4">
        <v>0.51</v>
      </c>
      <c r="F1168" s="4">
        <v>0.51</v>
      </c>
      <c r="G1168" s="7">
        <v>3.75</v>
      </c>
      <c r="I1168" s="7">
        <f t="shared" si="18"/>
        <v>3.75</v>
      </c>
    </row>
    <row r="1169" spans="1:9" x14ac:dyDescent="0.2">
      <c r="A1169" s="31" t="s">
        <v>15</v>
      </c>
      <c r="B1169" s="32" t="s">
        <v>1852</v>
      </c>
      <c r="C1169" s="14"/>
      <c r="D1169" s="14" t="s">
        <v>343</v>
      </c>
      <c r="E1169" s="4">
        <v>15.09</v>
      </c>
      <c r="F1169" s="4">
        <v>15.09</v>
      </c>
      <c r="G1169" s="7">
        <v>111.75</v>
      </c>
      <c r="I1169" s="7">
        <f t="shared" si="18"/>
        <v>111.75</v>
      </c>
    </row>
    <row r="1170" spans="1:9" x14ac:dyDescent="0.2">
      <c r="A1170" s="57" t="s">
        <v>18</v>
      </c>
      <c r="B1170" s="40" t="s">
        <v>1853</v>
      </c>
      <c r="D1170" t="s">
        <v>1854</v>
      </c>
      <c r="E1170" s="4">
        <v>41.31</v>
      </c>
      <c r="F1170" s="4">
        <v>41.31</v>
      </c>
      <c r="G1170" s="7">
        <v>306</v>
      </c>
      <c r="I1170" s="7">
        <f t="shared" si="18"/>
        <v>306</v>
      </c>
    </row>
    <row r="1171" spans="1:9" x14ac:dyDescent="0.2">
      <c r="A1171" s="31" t="s">
        <v>15</v>
      </c>
      <c r="B1171" s="32" t="s">
        <v>1855</v>
      </c>
      <c r="C1171" s="28" t="s">
        <v>1856</v>
      </c>
      <c r="D1171" s="32" t="s">
        <v>1854</v>
      </c>
      <c r="E1171" s="4">
        <v>0</v>
      </c>
      <c r="F1171" s="4">
        <v>0</v>
      </c>
      <c r="G1171" s="7">
        <v>0</v>
      </c>
      <c r="I1171" s="7">
        <f t="shared" si="18"/>
        <v>0</v>
      </c>
    </row>
    <row r="1172" spans="1:9" x14ac:dyDescent="0.2">
      <c r="A1172" s="2" t="s">
        <v>15</v>
      </c>
      <c r="B1172" s="14" t="s">
        <v>1857</v>
      </c>
      <c r="C1172" s="17" t="s">
        <v>1858</v>
      </c>
      <c r="D1172" s="14" t="s">
        <v>1859</v>
      </c>
      <c r="E1172" s="4">
        <v>4.5599999999999996</v>
      </c>
      <c r="F1172" s="4">
        <v>4.5599999999999996</v>
      </c>
      <c r="G1172" s="7">
        <v>33.75</v>
      </c>
      <c r="I1172" s="7">
        <f t="shared" si="18"/>
        <v>33.75</v>
      </c>
    </row>
    <row r="1173" spans="1:9" x14ac:dyDescent="0.2">
      <c r="A1173" s="2" t="s">
        <v>15</v>
      </c>
      <c r="B1173" s="14" t="s">
        <v>1860</v>
      </c>
      <c r="C1173" s="17"/>
      <c r="D1173" s="14" t="s">
        <v>318</v>
      </c>
      <c r="E1173" s="4">
        <v>0</v>
      </c>
      <c r="F1173" s="4">
        <v>0</v>
      </c>
      <c r="G1173" s="7">
        <v>0</v>
      </c>
      <c r="I1173" s="7">
        <f t="shared" si="18"/>
        <v>0</v>
      </c>
    </row>
    <row r="1174" spans="1:9" x14ac:dyDescent="0.2">
      <c r="A1174" s="16" t="s">
        <v>18</v>
      </c>
      <c r="B1174" s="17" t="s">
        <v>1861</v>
      </c>
      <c r="C1174" s="17"/>
      <c r="D1174" s="17" t="s">
        <v>1862</v>
      </c>
      <c r="E1174" s="4">
        <v>271.75</v>
      </c>
      <c r="F1174" s="4">
        <v>271.75</v>
      </c>
      <c r="G1174" s="7">
        <v>2012.98</v>
      </c>
      <c r="I1174" s="7">
        <f t="shared" si="18"/>
        <v>2012.98</v>
      </c>
    </row>
    <row r="1175" spans="1:9" x14ac:dyDescent="0.2">
      <c r="A1175" s="2" t="s">
        <v>15</v>
      </c>
      <c r="B1175" s="14" t="s">
        <v>1863</v>
      </c>
      <c r="C1175" s="14"/>
      <c r="D1175" s="14" t="s">
        <v>470</v>
      </c>
      <c r="E1175" s="4">
        <v>1.72</v>
      </c>
      <c r="F1175" s="4">
        <v>1.72</v>
      </c>
      <c r="G1175" s="7">
        <v>12.75</v>
      </c>
      <c r="I1175" s="7">
        <f t="shared" si="18"/>
        <v>12.75</v>
      </c>
    </row>
    <row r="1176" spans="1:9" x14ac:dyDescent="0.2">
      <c r="A1176" s="19" t="s">
        <v>15</v>
      </c>
      <c r="B1176" s="20" t="s">
        <v>1864</v>
      </c>
      <c r="C1176" s="21" t="s">
        <v>1865</v>
      </c>
      <c r="D1176" s="20" t="s">
        <v>366</v>
      </c>
      <c r="E1176" s="4">
        <v>0</v>
      </c>
      <c r="F1176" s="4">
        <v>0</v>
      </c>
      <c r="G1176" s="7">
        <v>0</v>
      </c>
      <c r="I1176" s="7">
        <f t="shared" si="18"/>
        <v>0</v>
      </c>
    </row>
    <row r="1177" spans="1:9" x14ac:dyDescent="0.2">
      <c r="A1177" s="31" t="s">
        <v>15</v>
      </c>
      <c r="B1177" s="32" t="s">
        <v>1866</v>
      </c>
      <c r="D1177" s="14" t="s">
        <v>816</v>
      </c>
      <c r="E1177" s="4">
        <v>0</v>
      </c>
      <c r="F1177" s="4">
        <v>0</v>
      </c>
      <c r="G1177" s="7">
        <v>0</v>
      </c>
      <c r="I1177" s="7">
        <f t="shared" si="18"/>
        <v>0</v>
      </c>
    </row>
    <row r="1178" spans="1:9" x14ac:dyDescent="0.2">
      <c r="A1178" s="2" t="s">
        <v>15</v>
      </c>
      <c r="B1178" s="14" t="s">
        <v>1867</v>
      </c>
      <c r="D1178" s="14" t="s">
        <v>1868</v>
      </c>
      <c r="E1178" s="4">
        <v>16.91</v>
      </c>
      <c r="F1178" s="4">
        <v>16.91</v>
      </c>
      <c r="G1178" s="7">
        <v>125.25</v>
      </c>
      <c r="I1178" s="7">
        <f t="shared" si="18"/>
        <v>125.25</v>
      </c>
    </row>
    <row r="1179" spans="1:9" x14ac:dyDescent="0.2">
      <c r="A1179" s="2" t="s">
        <v>15</v>
      </c>
      <c r="B1179" s="14" t="s">
        <v>1869</v>
      </c>
      <c r="C1179" s="17" t="s">
        <v>1870</v>
      </c>
      <c r="D1179" s="14" t="s">
        <v>1817</v>
      </c>
      <c r="E1179" s="4">
        <v>1.52</v>
      </c>
      <c r="F1179" s="4">
        <v>1.52</v>
      </c>
      <c r="G1179" s="7">
        <v>11.25</v>
      </c>
      <c r="I1179" s="7">
        <f t="shared" si="18"/>
        <v>11.25</v>
      </c>
    </row>
    <row r="1180" spans="1:9" x14ac:dyDescent="0.2">
      <c r="A1180" s="2" t="s">
        <v>15</v>
      </c>
      <c r="B1180" s="14" t="s">
        <v>1871</v>
      </c>
      <c r="C1180" s="14"/>
      <c r="D1180" s="14" t="s">
        <v>141</v>
      </c>
      <c r="E1180" s="4"/>
      <c r="F1180" s="4"/>
      <c r="I1180" s="7">
        <f t="shared" si="18"/>
        <v>0</v>
      </c>
    </row>
    <row r="1181" spans="1:9" x14ac:dyDescent="0.2">
      <c r="A1181" s="2" t="s">
        <v>15</v>
      </c>
      <c r="B1181" s="14" t="s">
        <v>1872</v>
      </c>
      <c r="C1181" s="14"/>
      <c r="D1181" s="14" t="s">
        <v>163</v>
      </c>
      <c r="E1181" s="4"/>
      <c r="F1181" s="4"/>
      <c r="I1181" s="7">
        <f t="shared" si="18"/>
        <v>0</v>
      </c>
    </row>
    <row r="1182" spans="1:9" x14ac:dyDescent="0.2">
      <c r="A1182" s="2" t="s">
        <v>15</v>
      </c>
      <c r="B1182" s="14" t="s">
        <v>1873</v>
      </c>
      <c r="C1182" s="14"/>
      <c r="D1182" s="14" t="s">
        <v>91</v>
      </c>
      <c r="E1182" s="4">
        <v>5.57</v>
      </c>
      <c r="F1182" s="4">
        <v>5.57</v>
      </c>
      <c r="G1182" s="7">
        <v>41.25</v>
      </c>
      <c r="I1182" s="7">
        <f t="shared" si="18"/>
        <v>41.25</v>
      </c>
    </row>
    <row r="1183" spans="1:9" x14ac:dyDescent="0.2">
      <c r="A1183" s="19" t="s">
        <v>15</v>
      </c>
      <c r="B1183" s="20" t="s">
        <v>1874</v>
      </c>
      <c r="C1183" s="21" t="s">
        <v>1875</v>
      </c>
      <c r="D1183" s="20" t="s">
        <v>1439</v>
      </c>
      <c r="E1183" s="4">
        <v>0</v>
      </c>
      <c r="F1183" s="4">
        <v>0</v>
      </c>
      <c r="G1183" s="7">
        <v>0</v>
      </c>
      <c r="I1183" s="7">
        <f t="shared" si="18"/>
        <v>0</v>
      </c>
    </row>
    <row r="1184" spans="1:9" x14ac:dyDescent="0.2">
      <c r="A1184" s="41" t="s">
        <v>18</v>
      </c>
      <c r="B1184" s="21" t="s">
        <v>1876</v>
      </c>
      <c r="C1184" s="21"/>
      <c r="D1184" s="21" t="s">
        <v>1053</v>
      </c>
      <c r="E1184" s="4">
        <f>140.34-2.43</f>
        <v>137.91</v>
      </c>
      <c r="F1184" s="4">
        <v>137.91</v>
      </c>
      <c r="G1184" s="7">
        <f>1039.5-18</f>
        <v>1021.5</v>
      </c>
      <c r="I1184" s="7">
        <f t="shared" si="18"/>
        <v>1021.5</v>
      </c>
    </row>
    <row r="1185" spans="1:9" x14ac:dyDescent="0.2">
      <c r="A1185" s="19" t="s">
        <v>15</v>
      </c>
      <c r="B1185" s="20" t="s">
        <v>1877</v>
      </c>
      <c r="C1185" s="20"/>
      <c r="D1185" s="20" t="s">
        <v>1053</v>
      </c>
      <c r="E1185" s="4">
        <v>2.4300000000000002</v>
      </c>
      <c r="F1185" s="4">
        <v>2.4300000000000002</v>
      </c>
      <c r="G1185" s="7">
        <v>18</v>
      </c>
      <c r="I1185" s="7">
        <f t="shared" si="18"/>
        <v>18</v>
      </c>
    </row>
    <row r="1186" spans="1:9" x14ac:dyDescent="0.2">
      <c r="A1186" s="19" t="s">
        <v>15</v>
      </c>
      <c r="B1186" s="20" t="s">
        <v>1878</v>
      </c>
      <c r="C1186" s="20" t="s">
        <v>1879</v>
      </c>
      <c r="D1186" s="20" t="s">
        <v>141</v>
      </c>
      <c r="E1186" s="4">
        <v>0</v>
      </c>
      <c r="F1186" s="4">
        <v>0</v>
      </c>
      <c r="G1186" s="7">
        <v>0</v>
      </c>
      <c r="I1186" s="7">
        <f t="shared" si="18"/>
        <v>0</v>
      </c>
    </row>
    <row r="1187" spans="1:9" x14ac:dyDescent="0.2">
      <c r="A1187" s="19" t="s">
        <v>15</v>
      </c>
      <c r="B1187" s="20" t="s">
        <v>1880</v>
      </c>
      <c r="C1187" s="21"/>
      <c r="D1187" s="20" t="s">
        <v>23</v>
      </c>
      <c r="E1187" s="4">
        <v>1.22</v>
      </c>
      <c r="F1187" s="4">
        <v>1.22</v>
      </c>
      <c r="G1187" s="7">
        <v>9</v>
      </c>
      <c r="I1187" s="7">
        <f t="shared" si="18"/>
        <v>9</v>
      </c>
    </row>
    <row r="1188" spans="1:9" x14ac:dyDescent="0.2">
      <c r="A1188" s="19" t="s">
        <v>15</v>
      </c>
      <c r="B1188" s="20" t="s">
        <v>1881</v>
      </c>
      <c r="C1188" s="21"/>
      <c r="D1188" s="20" t="s">
        <v>1882</v>
      </c>
      <c r="E1188" s="4">
        <v>0</v>
      </c>
      <c r="F1188" s="4">
        <v>0</v>
      </c>
      <c r="G1188" s="7">
        <v>0</v>
      </c>
      <c r="I1188" s="7">
        <f t="shared" si="18"/>
        <v>0</v>
      </c>
    </row>
    <row r="1189" spans="1:9" x14ac:dyDescent="0.2">
      <c r="A1189" s="19" t="s">
        <v>15</v>
      </c>
      <c r="B1189" s="20" t="s">
        <v>1881</v>
      </c>
      <c r="C1189" s="21" t="s">
        <v>1883</v>
      </c>
      <c r="D1189" s="20" t="s">
        <v>1884</v>
      </c>
      <c r="E1189" s="4">
        <v>0</v>
      </c>
      <c r="F1189" s="4">
        <v>0</v>
      </c>
      <c r="G1189" s="7">
        <v>0</v>
      </c>
      <c r="I1189" s="7">
        <f t="shared" si="18"/>
        <v>0</v>
      </c>
    </row>
    <row r="1190" spans="1:9" x14ac:dyDescent="0.2">
      <c r="A1190" s="31" t="s">
        <v>15</v>
      </c>
      <c r="B1190" s="32" t="s">
        <v>1885</v>
      </c>
      <c r="C1190" s="28"/>
      <c r="D1190" s="20" t="s">
        <v>1817</v>
      </c>
      <c r="E1190" s="4">
        <v>0</v>
      </c>
      <c r="F1190" s="4">
        <v>0</v>
      </c>
      <c r="G1190" s="7">
        <v>0</v>
      </c>
      <c r="I1190" s="7">
        <f t="shared" si="18"/>
        <v>0</v>
      </c>
    </row>
    <row r="1191" spans="1:9" x14ac:dyDescent="0.2">
      <c r="A1191" s="29" t="s">
        <v>26</v>
      </c>
      <c r="B1191" s="30" t="s">
        <v>1886</v>
      </c>
      <c r="C1191" s="30"/>
      <c r="D1191" s="37" t="s">
        <v>145</v>
      </c>
      <c r="E1191" s="4"/>
      <c r="F1191" s="4"/>
      <c r="I1191" s="7">
        <f t="shared" si="18"/>
        <v>0</v>
      </c>
    </row>
    <row r="1192" spans="1:9" x14ac:dyDescent="0.2">
      <c r="A1192" s="29" t="s">
        <v>26</v>
      </c>
      <c r="B1192" s="30" t="s">
        <v>1887</v>
      </c>
      <c r="C1192" s="30"/>
      <c r="D1192" s="37" t="s">
        <v>724</v>
      </c>
      <c r="E1192" s="4">
        <v>36.450000000000003</v>
      </c>
      <c r="F1192" s="4">
        <v>36.450000000000003</v>
      </c>
      <c r="G1192" s="7">
        <v>270</v>
      </c>
      <c r="I1192" s="7">
        <f t="shared" si="18"/>
        <v>270</v>
      </c>
    </row>
    <row r="1193" spans="1:9" x14ac:dyDescent="0.2">
      <c r="A1193" s="31" t="s">
        <v>15</v>
      </c>
      <c r="B1193" s="67" t="s">
        <v>1888</v>
      </c>
      <c r="C1193" s="67"/>
      <c r="D1193" s="20" t="s">
        <v>384</v>
      </c>
      <c r="E1193" s="4">
        <v>34.93</v>
      </c>
      <c r="F1193" s="4">
        <v>34.93</v>
      </c>
      <c r="G1193" s="7">
        <v>258.75</v>
      </c>
      <c r="I1193" s="7">
        <f t="shared" si="18"/>
        <v>258.75</v>
      </c>
    </row>
    <row r="1194" spans="1:9" x14ac:dyDescent="0.2">
      <c r="A1194" s="2" t="s">
        <v>15</v>
      </c>
      <c r="B1194" s="15" t="s">
        <v>1889</v>
      </c>
      <c r="C1194" s="18"/>
      <c r="D1194" s="70" t="s">
        <v>47</v>
      </c>
      <c r="E1194" s="4">
        <v>0.41</v>
      </c>
      <c r="F1194" s="4">
        <v>0.41</v>
      </c>
      <c r="G1194" s="7">
        <v>3</v>
      </c>
      <c r="I1194" s="7">
        <f t="shared" si="18"/>
        <v>3</v>
      </c>
    </row>
    <row r="1195" spans="1:9" x14ac:dyDescent="0.2">
      <c r="A1195" s="16" t="s">
        <v>18</v>
      </c>
      <c r="B1195" s="18" t="s">
        <v>1890</v>
      </c>
      <c r="C1195" s="18"/>
      <c r="D1195" s="73" t="s">
        <v>1891</v>
      </c>
      <c r="E1195" s="4">
        <v>9.42</v>
      </c>
      <c r="F1195" s="4">
        <v>9.42</v>
      </c>
      <c r="G1195" s="7">
        <v>69.75</v>
      </c>
      <c r="I1195" s="7">
        <f t="shared" si="18"/>
        <v>69.75</v>
      </c>
    </row>
    <row r="1196" spans="1:9" x14ac:dyDescent="0.2">
      <c r="A1196" s="2" t="s">
        <v>15</v>
      </c>
      <c r="B1196" s="15" t="s">
        <v>1892</v>
      </c>
      <c r="C1196" s="15"/>
      <c r="D1196" s="70" t="s">
        <v>1891</v>
      </c>
      <c r="E1196" s="4"/>
      <c r="F1196" s="4"/>
      <c r="I1196" s="7">
        <f t="shared" si="18"/>
        <v>0</v>
      </c>
    </row>
    <row r="1197" spans="1:9" x14ac:dyDescent="0.2">
      <c r="A1197" s="2" t="s">
        <v>15</v>
      </c>
      <c r="B1197" s="15" t="s">
        <v>1893</v>
      </c>
      <c r="C1197" s="18"/>
      <c r="D1197" s="70" t="s">
        <v>23</v>
      </c>
      <c r="E1197" s="4">
        <v>0</v>
      </c>
      <c r="F1197" s="4">
        <v>0</v>
      </c>
      <c r="G1197" s="7">
        <v>0</v>
      </c>
      <c r="I1197" s="7">
        <f t="shared" si="18"/>
        <v>0</v>
      </c>
    </row>
    <row r="1198" spans="1:9" x14ac:dyDescent="0.2">
      <c r="A1198" s="2" t="s">
        <v>15</v>
      </c>
      <c r="B1198" s="15" t="s">
        <v>1894</v>
      </c>
      <c r="C1198" s="18" t="s">
        <v>1895</v>
      </c>
      <c r="D1198" s="70" t="s">
        <v>1896</v>
      </c>
      <c r="E1198" s="4">
        <v>0</v>
      </c>
      <c r="F1198" s="4">
        <v>0</v>
      </c>
      <c r="G1198" s="7">
        <v>0</v>
      </c>
      <c r="I1198" s="7">
        <f t="shared" si="18"/>
        <v>0</v>
      </c>
    </row>
    <row r="1199" spans="1:9" x14ac:dyDescent="0.2">
      <c r="A1199" s="16" t="s">
        <v>18</v>
      </c>
      <c r="B1199" s="17" t="s">
        <v>1897</v>
      </c>
      <c r="C1199" s="17"/>
      <c r="D1199" s="17" t="s">
        <v>280</v>
      </c>
      <c r="E1199" s="4">
        <f>270.8-0.61</f>
        <v>270.19</v>
      </c>
      <c r="F1199" s="4">
        <v>270.19</v>
      </c>
      <c r="G1199" s="7">
        <f>2005.9-4.5</f>
        <v>2001.4</v>
      </c>
      <c r="I1199" s="7">
        <f t="shared" si="18"/>
        <v>2001.4</v>
      </c>
    </row>
    <row r="1200" spans="1:9" x14ac:dyDescent="0.2">
      <c r="A1200" s="2" t="s">
        <v>15</v>
      </c>
      <c r="B1200" s="14" t="s">
        <v>1897</v>
      </c>
      <c r="C1200" s="17"/>
      <c r="D1200" s="14" t="s">
        <v>280</v>
      </c>
      <c r="E1200" s="4">
        <v>0.61</v>
      </c>
      <c r="F1200" s="4">
        <v>0.61</v>
      </c>
      <c r="G1200" s="7">
        <v>4.5</v>
      </c>
      <c r="I1200" s="7">
        <f t="shared" si="18"/>
        <v>4.5</v>
      </c>
    </row>
    <row r="1201" spans="1:9" x14ac:dyDescent="0.2">
      <c r="A1201" s="2" t="s">
        <v>15</v>
      </c>
      <c r="B1201" s="14" t="s">
        <v>1898</v>
      </c>
      <c r="C1201" s="17"/>
      <c r="D1201" s="14" t="s">
        <v>384</v>
      </c>
      <c r="E1201" s="4">
        <v>5.81</v>
      </c>
      <c r="F1201" s="4">
        <v>5.81</v>
      </c>
      <c r="G1201" s="7">
        <v>37.5</v>
      </c>
      <c r="H1201" s="7">
        <v>3.75</v>
      </c>
      <c r="I1201" s="7">
        <f t="shared" si="18"/>
        <v>41.25</v>
      </c>
    </row>
    <row r="1202" spans="1:9" x14ac:dyDescent="0.2">
      <c r="A1202" s="2" t="s">
        <v>15</v>
      </c>
      <c r="B1202" s="14" t="s">
        <v>1899</v>
      </c>
      <c r="C1202" s="14"/>
      <c r="D1202" s="14" t="s">
        <v>301</v>
      </c>
      <c r="E1202" s="4">
        <v>0</v>
      </c>
      <c r="F1202" s="4">
        <v>0</v>
      </c>
      <c r="G1202" s="7">
        <v>0</v>
      </c>
      <c r="I1202" s="7">
        <f t="shared" si="18"/>
        <v>0</v>
      </c>
    </row>
    <row r="1203" spans="1:9" x14ac:dyDescent="0.2">
      <c r="A1203" s="2" t="s">
        <v>15</v>
      </c>
      <c r="B1203" s="14" t="s">
        <v>1900</v>
      </c>
      <c r="C1203" s="17"/>
      <c r="D1203" s="14" t="s">
        <v>41</v>
      </c>
      <c r="E1203" s="4">
        <v>0</v>
      </c>
      <c r="F1203" s="4">
        <v>0</v>
      </c>
      <c r="G1203" s="7">
        <v>0</v>
      </c>
      <c r="I1203" s="7">
        <f t="shared" si="18"/>
        <v>0</v>
      </c>
    </row>
    <row r="1204" spans="1:9" x14ac:dyDescent="0.2">
      <c r="A1204" s="2" t="s">
        <v>15</v>
      </c>
      <c r="B1204" s="14" t="s">
        <v>1901</v>
      </c>
      <c r="C1204" s="17" t="s">
        <v>1902</v>
      </c>
      <c r="D1204" s="14" t="s">
        <v>949</v>
      </c>
      <c r="E1204" s="4">
        <v>0</v>
      </c>
      <c r="F1204" s="4">
        <v>0</v>
      </c>
      <c r="G1204" s="7">
        <v>0</v>
      </c>
      <c r="H1204" s="7">
        <v>0</v>
      </c>
      <c r="I1204" s="7">
        <f t="shared" si="18"/>
        <v>0</v>
      </c>
    </row>
    <row r="1205" spans="1:9" x14ac:dyDescent="0.2">
      <c r="A1205" s="2" t="s">
        <v>15</v>
      </c>
      <c r="B1205" s="14" t="s">
        <v>1903</v>
      </c>
      <c r="C1205" s="17"/>
      <c r="D1205" s="14" t="s">
        <v>216</v>
      </c>
      <c r="E1205" s="4"/>
      <c r="F1205" s="4"/>
      <c r="I1205" s="7">
        <f t="shared" si="18"/>
        <v>0</v>
      </c>
    </row>
    <row r="1206" spans="1:9" x14ac:dyDescent="0.2">
      <c r="A1206" s="16" t="s">
        <v>18</v>
      </c>
      <c r="B1206" s="17" t="s">
        <v>1904</v>
      </c>
      <c r="C1206" s="17"/>
      <c r="D1206" s="17" t="s">
        <v>1891</v>
      </c>
      <c r="E1206" s="4">
        <v>77.150000000000006</v>
      </c>
      <c r="F1206" s="4">
        <v>77.150000000000006</v>
      </c>
      <c r="G1206" s="7">
        <v>570</v>
      </c>
      <c r="H1206" s="7">
        <v>1</v>
      </c>
      <c r="I1206" s="7">
        <f t="shared" si="18"/>
        <v>571</v>
      </c>
    </row>
    <row r="1207" spans="1:9" x14ac:dyDescent="0.2">
      <c r="A1207" s="2" t="s">
        <v>15</v>
      </c>
      <c r="B1207" s="14" t="s">
        <v>1905</v>
      </c>
      <c r="C1207" s="14"/>
      <c r="D1207" s="14" t="s">
        <v>23</v>
      </c>
      <c r="E1207" s="4">
        <v>0</v>
      </c>
      <c r="F1207" s="4">
        <v>0</v>
      </c>
      <c r="G1207" s="7">
        <v>0</v>
      </c>
      <c r="I1207" s="7">
        <f t="shared" si="18"/>
        <v>0</v>
      </c>
    </row>
    <row r="1208" spans="1:9" x14ac:dyDescent="0.2">
      <c r="A1208" s="16" t="s">
        <v>18</v>
      </c>
      <c r="B1208" s="17" t="s">
        <v>1906</v>
      </c>
      <c r="C1208" s="17"/>
      <c r="D1208" s="17" t="s">
        <v>1907</v>
      </c>
      <c r="E1208" s="4"/>
      <c r="F1208" s="4"/>
      <c r="I1208" s="7">
        <f t="shared" si="18"/>
        <v>0</v>
      </c>
    </row>
    <row r="1209" spans="1:9" x14ac:dyDescent="0.2">
      <c r="A1209" s="16" t="s">
        <v>18</v>
      </c>
      <c r="B1209" s="17" t="s">
        <v>1908</v>
      </c>
      <c r="C1209" s="17"/>
      <c r="D1209" s="17" t="s">
        <v>202</v>
      </c>
      <c r="E1209" s="4">
        <v>0</v>
      </c>
      <c r="F1209" s="4">
        <v>0</v>
      </c>
      <c r="G1209" s="7">
        <v>0</v>
      </c>
      <c r="I1209" s="7">
        <f t="shared" si="18"/>
        <v>0</v>
      </c>
    </row>
    <row r="1210" spans="1:9" x14ac:dyDescent="0.2">
      <c r="A1210" s="45" t="s">
        <v>18</v>
      </c>
      <c r="B1210" s="26" t="s">
        <v>1909</v>
      </c>
      <c r="C1210" s="17"/>
      <c r="D1210" s="26" t="s">
        <v>1910</v>
      </c>
      <c r="E1210" s="4">
        <v>18939.25</v>
      </c>
      <c r="F1210" s="4">
        <v>18939.259999999998</v>
      </c>
      <c r="G1210" s="7">
        <v>140290.79999999999</v>
      </c>
      <c r="I1210" s="7">
        <f t="shared" si="18"/>
        <v>140290.79999999999</v>
      </c>
    </row>
    <row r="1211" spans="1:9" x14ac:dyDescent="0.2">
      <c r="A1211" s="22" t="s">
        <v>15</v>
      </c>
      <c r="B1211" s="23" t="s">
        <v>1911</v>
      </c>
      <c r="C1211" s="17"/>
      <c r="D1211" s="14" t="s">
        <v>216</v>
      </c>
      <c r="E1211" s="4"/>
      <c r="F1211" s="4"/>
      <c r="I1211" s="7">
        <f t="shared" si="18"/>
        <v>0</v>
      </c>
    </row>
    <row r="1212" spans="1:9" x14ac:dyDescent="0.2">
      <c r="A1212" s="78" t="s">
        <v>18</v>
      </c>
      <c r="B1212" s="79" t="s">
        <v>1912</v>
      </c>
      <c r="C1212" s="79"/>
      <c r="D1212" s="79" t="s">
        <v>1138</v>
      </c>
      <c r="E1212" s="4">
        <v>421.38</v>
      </c>
      <c r="F1212" s="4">
        <v>421.38</v>
      </c>
      <c r="G1212" s="7">
        <v>3121.36</v>
      </c>
      <c r="I1212" s="7">
        <f t="shared" si="18"/>
        <v>3121.36</v>
      </c>
    </row>
    <row r="1213" spans="1:9" x14ac:dyDescent="0.2">
      <c r="A1213" s="19" t="s">
        <v>15</v>
      </c>
      <c r="B1213" s="20" t="s">
        <v>1913</v>
      </c>
      <c r="C1213" s="20"/>
      <c r="D1213" s="20" t="s">
        <v>384</v>
      </c>
      <c r="E1213" s="4">
        <v>0.71</v>
      </c>
      <c r="F1213" s="4">
        <v>0.71</v>
      </c>
      <c r="G1213" s="7">
        <v>5.25</v>
      </c>
      <c r="I1213" s="7">
        <f t="shared" si="18"/>
        <v>5.25</v>
      </c>
    </row>
    <row r="1214" spans="1:9" x14ac:dyDescent="0.2">
      <c r="A1214" s="46" t="s">
        <v>18</v>
      </c>
      <c r="B1214" s="69" t="s">
        <v>1914</v>
      </c>
      <c r="C1214" s="73"/>
      <c r="D1214" s="69" t="s">
        <v>280</v>
      </c>
      <c r="E1214" s="4">
        <v>55.69</v>
      </c>
      <c r="F1214" s="4">
        <v>55.69</v>
      </c>
      <c r="G1214" s="7">
        <v>412.5</v>
      </c>
      <c r="I1214" s="7">
        <f t="shared" si="18"/>
        <v>412.5</v>
      </c>
    </row>
    <row r="1215" spans="1:9" x14ac:dyDescent="0.2">
      <c r="A1215" s="19" t="s">
        <v>15</v>
      </c>
      <c r="B1215" s="20" t="s">
        <v>1915</v>
      </c>
      <c r="C1215" s="20"/>
      <c r="D1215" s="20" t="s">
        <v>280</v>
      </c>
      <c r="E1215" s="4"/>
      <c r="F1215" s="4"/>
      <c r="I1215" s="7">
        <f t="shared" si="18"/>
        <v>0</v>
      </c>
    </row>
    <row r="1216" spans="1:9" x14ac:dyDescent="0.2">
      <c r="A1216" s="19" t="s">
        <v>15</v>
      </c>
      <c r="B1216" s="20" t="s">
        <v>1916</v>
      </c>
      <c r="C1216" s="21"/>
      <c r="D1216" s="20" t="s">
        <v>1439</v>
      </c>
      <c r="E1216" s="4">
        <v>56.19</v>
      </c>
      <c r="F1216" s="4">
        <v>56.19</v>
      </c>
      <c r="G1216" s="7">
        <v>416.25</v>
      </c>
      <c r="I1216" s="7">
        <f t="shared" si="18"/>
        <v>416.25</v>
      </c>
    </row>
    <row r="1217" spans="1:9" x14ac:dyDescent="0.2">
      <c r="A1217" s="19" t="s">
        <v>15</v>
      </c>
      <c r="B1217" s="20" t="s">
        <v>1917</v>
      </c>
      <c r="C1217" s="21" t="s">
        <v>1918</v>
      </c>
      <c r="D1217" s="20" t="s">
        <v>47</v>
      </c>
      <c r="E1217" s="4">
        <v>1.22</v>
      </c>
      <c r="F1217" s="4">
        <v>1.22</v>
      </c>
      <c r="G1217" s="7">
        <v>9</v>
      </c>
      <c r="I1217" s="7">
        <f t="shared" si="18"/>
        <v>9</v>
      </c>
    </row>
    <row r="1218" spans="1:9" x14ac:dyDescent="0.2">
      <c r="A1218" s="19" t="s">
        <v>15</v>
      </c>
      <c r="B1218" s="20" t="s">
        <v>1919</v>
      </c>
      <c r="C1218" s="21"/>
      <c r="D1218" s="20" t="s">
        <v>384</v>
      </c>
      <c r="E1218" s="4"/>
      <c r="F1218" s="4"/>
      <c r="I1218" s="7">
        <f t="shared" si="18"/>
        <v>0</v>
      </c>
    </row>
    <row r="1219" spans="1:9" x14ac:dyDescent="0.2">
      <c r="A1219" s="19" t="s">
        <v>15</v>
      </c>
      <c r="B1219" s="20" t="s">
        <v>1920</v>
      </c>
      <c r="C1219" s="21"/>
      <c r="D1219" s="20" t="s">
        <v>47</v>
      </c>
      <c r="E1219" s="4">
        <v>3.34</v>
      </c>
      <c r="F1219" s="4">
        <v>3.34</v>
      </c>
      <c r="G1219" s="7">
        <v>24.75</v>
      </c>
      <c r="I1219" s="7">
        <f t="shared" si="18"/>
        <v>24.75</v>
      </c>
    </row>
    <row r="1220" spans="1:9" x14ac:dyDescent="0.2">
      <c r="A1220" s="19" t="s">
        <v>15</v>
      </c>
      <c r="B1220" s="20" t="s">
        <v>1921</v>
      </c>
      <c r="C1220" s="21"/>
      <c r="D1220" s="20" t="s">
        <v>1563</v>
      </c>
      <c r="E1220" s="4">
        <v>0</v>
      </c>
      <c r="F1220" s="4">
        <v>0</v>
      </c>
      <c r="G1220" s="7">
        <v>0</v>
      </c>
      <c r="I1220" s="7">
        <f t="shared" si="18"/>
        <v>0</v>
      </c>
    </row>
    <row r="1221" spans="1:9" x14ac:dyDescent="0.2">
      <c r="A1221" s="19" t="s">
        <v>15</v>
      </c>
      <c r="B1221" s="20" t="s">
        <v>1922</v>
      </c>
      <c r="C1221" s="21" t="s">
        <v>1923</v>
      </c>
      <c r="D1221" s="20" t="s">
        <v>384</v>
      </c>
      <c r="E1221" s="4">
        <v>30.17</v>
      </c>
      <c r="F1221" s="4">
        <v>30.17</v>
      </c>
      <c r="G1221" s="7">
        <v>223.5</v>
      </c>
      <c r="I1221" s="7">
        <f t="shared" ref="I1221:I1284" si="19">SUM(G1221:H1221)</f>
        <v>223.5</v>
      </c>
    </row>
    <row r="1222" spans="1:9" x14ac:dyDescent="0.2">
      <c r="A1222" s="19" t="s">
        <v>15</v>
      </c>
      <c r="B1222" s="20" t="s">
        <v>1924</v>
      </c>
      <c r="C1222" s="21" t="s">
        <v>1925</v>
      </c>
      <c r="D1222" s="20" t="s">
        <v>23</v>
      </c>
      <c r="E1222" s="4">
        <v>0</v>
      </c>
      <c r="F1222" s="4">
        <v>0</v>
      </c>
      <c r="G1222" s="7">
        <v>0</v>
      </c>
      <c r="I1222" s="7">
        <f t="shared" si="19"/>
        <v>0</v>
      </c>
    </row>
    <row r="1223" spans="1:9" x14ac:dyDescent="0.2">
      <c r="A1223" s="19" t="s">
        <v>15</v>
      </c>
      <c r="B1223" s="20" t="s">
        <v>1926</v>
      </c>
      <c r="C1223" s="21"/>
      <c r="D1223" s="20" t="s">
        <v>840</v>
      </c>
      <c r="E1223" s="4">
        <v>0.61</v>
      </c>
      <c r="F1223" s="4">
        <v>0.61</v>
      </c>
      <c r="G1223" s="7">
        <v>4.5</v>
      </c>
      <c r="I1223" s="7">
        <f t="shared" si="19"/>
        <v>4.5</v>
      </c>
    </row>
    <row r="1224" spans="1:9" x14ac:dyDescent="0.2">
      <c r="A1224" s="2" t="s">
        <v>15</v>
      </c>
      <c r="B1224" s="20" t="s">
        <v>1927</v>
      </c>
      <c r="C1224" s="18" t="s">
        <v>1928</v>
      </c>
      <c r="D1224" s="20" t="s">
        <v>86</v>
      </c>
      <c r="E1224" s="4">
        <v>30.48</v>
      </c>
      <c r="F1224" s="4">
        <v>30.48</v>
      </c>
      <c r="G1224" s="7">
        <v>225.75</v>
      </c>
      <c r="I1224" s="7">
        <f t="shared" si="19"/>
        <v>225.75</v>
      </c>
    </row>
    <row r="1225" spans="1:9" x14ac:dyDescent="0.2">
      <c r="A1225" s="60" t="s">
        <v>18</v>
      </c>
      <c r="B1225" s="69" t="s">
        <v>1929</v>
      </c>
      <c r="C1225" s="73"/>
      <c r="D1225" s="69" t="s">
        <v>1930</v>
      </c>
      <c r="E1225" s="4">
        <f>828.27-1.42</f>
        <v>826.85</v>
      </c>
      <c r="F1225" s="4">
        <v>826.85</v>
      </c>
      <c r="G1225" s="7">
        <f>6048.63-10.5</f>
        <v>6038.13</v>
      </c>
      <c r="H1225" s="7">
        <v>58.5</v>
      </c>
      <c r="I1225" s="7">
        <f t="shared" si="19"/>
        <v>6096.63</v>
      </c>
    </row>
    <row r="1226" spans="1:9" x14ac:dyDescent="0.2">
      <c r="A1226" s="36" t="s">
        <v>15</v>
      </c>
      <c r="B1226" s="70" t="s">
        <v>1929</v>
      </c>
      <c r="C1226" s="70"/>
      <c r="D1226" s="70" t="s">
        <v>1930</v>
      </c>
      <c r="E1226" s="4">
        <v>1.42</v>
      </c>
      <c r="F1226" s="4">
        <v>1.42</v>
      </c>
      <c r="G1226" s="7">
        <v>10.5</v>
      </c>
      <c r="I1226" s="7">
        <f t="shared" si="19"/>
        <v>10.5</v>
      </c>
    </row>
    <row r="1227" spans="1:9" x14ac:dyDescent="0.2">
      <c r="A1227" s="80" t="s">
        <v>26</v>
      </c>
      <c r="B1227" s="63" t="s">
        <v>1931</v>
      </c>
      <c r="C1227" s="76"/>
      <c r="D1227" s="37" t="s">
        <v>949</v>
      </c>
      <c r="E1227" s="4"/>
      <c r="F1227" s="4"/>
      <c r="I1227" s="7">
        <f t="shared" si="19"/>
        <v>0</v>
      </c>
    </row>
    <row r="1228" spans="1:9" x14ac:dyDescent="0.2">
      <c r="A1228" s="2" t="s">
        <v>15</v>
      </c>
      <c r="B1228" s="81" t="s">
        <v>1932</v>
      </c>
      <c r="C1228" s="82" t="s">
        <v>1933</v>
      </c>
      <c r="D1228" s="71" t="s">
        <v>1934</v>
      </c>
      <c r="E1228" s="4"/>
      <c r="F1228" s="4"/>
      <c r="I1228" s="7">
        <f t="shared" si="19"/>
        <v>0</v>
      </c>
    </row>
    <row r="1229" spans="1:9" x14ac:dyDescent="0.2">
      <c r="A1229" s="2" t="s">
        <v>15</v>
      </c>
      <c r="B1229" s="81" t="s">
        <v>1935</v>
      </c>
      <c r="C1229" s="82"/>
      <c r="D1229" s="71" t="s">
        <v>216</v>
      </c>
      <c r="E1229" s="4">
        <v>2.4300000000000002</v>
      </c>
      <c r="F1229" s="4">
        <v>2.4300000000000002</v>
      </c>
      <c r="G1229" s="7">
        <v>18</v>
      </c>
      <c r="I1229" s="7">
        <f t="shared" si="19"/>
        <v>18</v>
      </c>
    </row>
    <row r="1230" spans="1:9" x14ac:dyDescent="0.2">
      <c r="A1230" s="2" t="s">
        <v>15</v>
      </c>
      <c r="B1230" s="14" t="s">
        <v>1936</v>
      </c>
      <c r="C1230" s="14"/>
      <c r="D1230" s="20" t="s">
        <v>1937</v>
      </c>
      <c r="E1230" s="4">
        <v>0</v>
      </c>
      <c r="F1230" s="4">
        <v>0</v>
      </c>
      <c r="G1230" s="7">
        <v>0</v>
      </c>
      <c r="I1230" s="7">
        <f t="shared" si="19"/>
        <v>0</v>
      </c>
    </row>
    <row r="1231" spans="1:9" x14ac:dyDescent="0.2">
      <c r="A1231" s="45" t="s">
        <v>26</v>
      </c>
      <c r="B1231" s="26" t="s">
        <v>1938</v>
      </c>
      <c r="C1231" s="26"/>
      <c r="D1231" s="37" t="s">
        <v>1939</v>
      </c>
      <c r="E1231" s="4">
        <v>23</v>
      </c>
      <c r="F1231" s="4">
        <v>23</v>
      </c>
      <c r="G1231" s="7">
        <v>170.4</v>
      </c>
      <c r="I1231" s="7">
        <f t="shared" si="19"/>
        <v>170.4</v>
      </c>
    </row>
    <row r="1232" spans="1:9" x14ac:dyDescent="0.2">
      <c r="A1232" s="1" t="s">
        <v>18</v>
      </c>
      <c r="B1232" t="s">
        <v>1940</v>
      </c>
      <c r="C1232" t="s">
        <v>1941</v>
      </c>
      <c r="D1232" s="69" t="s">
        <v>1399</v>
      </c>
      <c r="E1232" s="4">
        <v>215.76</v>
      </c>
      <c r="F1232" s="4">
        <v>215.76</v>
      </c>
      <c r="G1232" s="7">
        <v>1598.25</v>
      </c>
      <c r="I1232" s="7">
        <f t="shared" si="19"/>
        <v>1598.25</v>
      </c>
    </row>
    <row r="1233" spans="1:9" x14ac:dyDescent="0.2">
      <c r="A1233" s="2" t="s">
        <v>15</v>
      </c>
      <c r="B1233" s="15" t="s">
        <v>1942</v>
      </c>
      <c r="C1233" s="15" t="s">
        <v>1941</v>
      </c>
      <c r="D1233" s="70" t="s">
        <v>1399</v>
      </c>
      <c r="E1233" s="4">
        <v>0</v>
      </c>
      <c r="F1233" s="4">
        <v>0</v>
      </c>
      <c r="G1233" s="7">
        <v>0</v>
      </c>
      <c r="I1233" s="7">
        <f t="shared" si="19"/>
        <v>0</v>
      </c>
    </row>
    <row r="1234" spans="1:9" x14ac:dyDescent="0.2">
      <c r="A1234" s="31" t="s">
        <v>15</v>
      </c>
      <c r="B1234" s="67" t="s">
        <v>1943</v>
      </c>
      <c r="C1234" s="18" t="s">
        <v>1944</v>
      </c>
      <c r="D1234" s="70" t="s">
        <v>384</v>
      </c>
      <c r="E1234" s="4">
        <v>0</v>
      </c>
      <c r="F1234" s="4">
        <v>0</v>
      </c>
      <c r="G1234" s="7">
        <v>0</v>
      </c>
      <c r="I1234" s="7">
        <f t="shared" si="19"/>
        <v>0</v>
      </c>
    </row>
    <row r="1235" spans="1:9" x14ac:dyDescent="0.2">
      <c r="A1235" s="36" t="s">
        <v>15</v>
      </c>
      <c r="B1235" s="20" t="s">
        <v>1945</v>
      </c>
      <c r="C1235" s="20"/>
      <c r="D1235" s="20" t="s">
        <v>1288</v>
      </c>
      <c r="E1235" s="4">
        <v>4.1500000000000004</v>
      </c>
      <c r="F1235" s="4">
        <v>4.1500000000000004</v>
      </c>
      <c r="G1235" s="7">
        <v>30.75</v>
      </c>
      <c r="I1235" s="7">
        <f t="shared" si="19"/>
        <v>30.75</v>
      </c>
    </row>
    <row r="1236" spans="1:9" x14ac:dyDescent="0.2">
      <c r="A1236" s="50" t="s">
        <v>26</v>
      </c>
      <c r="B1236" s="37" t="s">
        <v>1946</v>
      </c>
      <c r="C1236" s="37"/>
      <c r="D1236" s="37" t="s">
        <v>1947</v>
      </c>
      <c r="E1236" s="4">
        <v>473.55</v>
      </c>
      <c r="F1236" s="4">
        <v>473.55</v>
      </c>
      <c r="G1236" s="7">
        <v>3507.75</v>
      </c>
      <c r="I1236" s="7">
        <f t="shared" si="19"/>
        <v>3507.75</v>
      </c>
    </row>
    <row r="1237" spans="1:9" x14ac:dyDescent="0.2">
      <c r="A1237" s="19" t="s">
        <v>15</v>
      </c>
      <c r="B1237" s="20" t="s">
        <v>1948</v>
      </c>
      <c r="C1237" s="20"/>
      <c r="D1237" s="20" t="s">
        <v>252</v>
      </c>
      <c r="E1237" s="4">
        <v>5.37</v>
      </c>
      <c r="F1237" s="4">
        <v>5.37</v>
      </c>
      <c r="G1237" s="7">
        <v>39.75</v>
      </c>
      <c r="I1237" s="7">
        <f t="shared" si="19"/>
        <v>39.75</v>
      </c>
    </row>
    <row r="1238" spans="1:9" x14ac:dyDescent="0.2">
      <c r="A1238" s="19" t="s">
        <v>15</v>
      </c>
      <c r="B1238" s="20" t="s">
        <v>1949</v>
      </c>
      <c r="C1238" s="21"/>
      <c r="D1238" s="20" t="s">
        <v>1950</v>
      </c>
      <c r="E1238" s="4">
        <v>0.71</v>
      </c>
      <c r="F1238" s="4">
        <v>0.71</v>
      </c>
      <c r="G1238" s="7">
        <v>5.25</v>
      </c>
      <c r="I1238" s="7">
        <f t="shared" si="19"/>
        <v>5.25</v>
      </c>
    </row>
    <row r="1239" spans="1:9" x14ac:dyDescent="0.2">
      <c r="A1239" s="19" t="s">
        <v>15</v>
      </c>
      <c r="B1239" s="20" t="s">
        <v>1951</v>
      </c>
      <c r="C1239" s="20"/>
      <c r="D1239" s="20" t="s">
        <v>1952</v>
      </c>
      <c r="E1239" s="4">
        <v>0.1</v>
      </c>
      <c r="F1239" s="4">
        <v>0.1</v>
      </c>
      <c r="G1239" s="7">
        <v>0.75</v>
      </c>
      <c r="I1239" s="7">
        <f t="shared" si="19"/>
        <v>0.75</v>
      </c>
    </row>
    <row r="1240" spans="1:9" x14ac:dyDescent="0.2">
      <c r="A1240" s="19" t="s">
        <v>15</v>
      </c>
      <c r="B1240" s="20" t="s">
        <v>1953</v>
      </c>
      <c r="C1240" s="20"/>
      <c r="D1240" s="20" t="s">
        <v>681</v>
      </c>
      <c r="E1240" s="4">
        <v>7.59</v>
      </c>
      <c r="F1240" s="4">
        <v>7.59</v>
      </c>
      <c r="G1240" s="7">
        <v>56.25</v>
      </c>
      <c r="I1240" s="7">
        <f t="shared" si="19"/>
        <v>56.25</v>
      </c>
    </row>
    <row r="1241" spans="1:9" x14ac:dyDescent="0.2">
      <c r="A1241" s="19" t="s">
        <v>15</v>
      </c>
      <c r="B1241" s="20" t="s">
        <v>1954</v>
      </c>
      <c r="C1241" s="21" t="s">
        <v>1955</v>
      </c>
      <c r="D1241" s="20" t="s">
        <v>216</v>
      </c>
      <c r="E1241" s="4">
        <v>0</v>
      </c>
      <c r="F1241" s="4">
        <v>0</v>
      </c>
      <c r="G1241" s="7">
        <v>0</v>
      </c>
      <c r="I1241" s="7">
        <f t="shared" si="19"/>
        <v>0</v>
      </c>
    </row>
    <row r="1242" spans="1:9" x14ac:dyDescent="0.2">
      <c r="A1242" s="19" t="s">
        <v>15</v>
      </c>
      <c r="B1242" s="20" t="s">
        <v>1956</v>
      </c>
      <c r="C1242" s="21" t="s">
        <v>1957</v>
      </c>
      <c r="D1242" s="20" t="s">
        <v>163</v>
      </c>
      <c r="E1242" s="4">
        <v>0</v>
      </c>
      <c r="F1242" s="4">
        <v>0</v>
      </c>
      <c r="G1242" s="7">
        <v>0</v>
      </c>
      <c r="I1242" s="7">
        <f t="shared" si="19"/>
        <v>0</v>
      </c>
    </row>
    <row r="1243" spans="1:9" x14ac:dyDescent="0.2">
      <c r="A1243" s="36" t="s">
        <v>15</v>
      </c>
      <c r="B1243" s="20" t="s">
        <v>1958</v>
      </c>
      <c r="C1243" s="21"/>
      <c r="D1243" s="20" t="s">
        <v>207</v>
      </c>
      <c r="E1243" s="4">
        <v>7.87</v>
      </c>
      <c r="F1243" s="4">
        <v>7.87</v>
      </c>
      <c r="G1243" s="7">
        <v>53.25</v>
      </c>
      <c r="H1243" s="7">
        <v>3.38</v>
      </c>
      <c r="I1243" s="7">
        <f t="shared" si="19"/>
        <v>56.63</v>
      </c>
    </row>
    <row r="1244" spans="1:9" x14ac:dyDescent="0.2">
      <c r="A1244" s="31" t="s">
        <v>15</v>
      </c>
      <c r="B1244" s="67" t="s">
        <v>1959</v>
      </c>
      <c r="C1244" s="15"/>
      <c r="D1244" s="70" t="s">
        <v>1960</v>
      </c>
      <c r="E1244" s="4">
        <v>0</v>
      </c>
      <c r="F1244" s="4">
        <v>0</v>
      </c>
      <c r="G1244" s="7">
        <v>0</v>
      </c>
      <c r="I1244" s="7">
        <f t="shared" si="19"/>
        <v>0</v>
      </c>
    </row>
    <row r="1245" spans="1:9" x14ac:dyDescent="0.2">
      <c r="A1245" s="2" t="s">
        <v>15</v>
      </c>
      <c r="B1245" s="20" t="s">
        <v>1961</v>
      </c>
      <c r="C1245" s="18" t="s">
        <v>1962</v>
      </c>
      <c r="D1245" s="20" t="s">
        <v>1963</v>
      </c>
      <c r="E1245" s="4">
        <v>3.04</v>
      </c>
      <c r="F1245" s="4">
        <v>3.04</v>
      </c>
      <c r="G1245" s="7">
        <v>22.5</v>
      </c>
      <c r="I1245" s="7">
        <f t="shared" si="19"/>
        <v>22.5</v>
      </c>
    </row>
    <row r="1246" spans="1:9" x14ac:dyDescent="0.2">
      <c r="A1246" s="2" t="s">
        <v>15</v>
      </c>
      <c r="B1246" s="20" t="s">
        <v>1964</v>
      </c>
      <c r="C1246" s="18"/>
      <c r="D1246" s="20" t="s">
        <v>562</v>
      </c>
      <c r="E1246" s="4">
        <v>0</v>
      </c>
      <c r="F1246" s="4">
        <v>0</v>
      </c>
      <c r="G1246" s="7">
        <v>0</v>
      </c>
      <c r="I1246" s="7">
        <f t="shared" si="19"/>
        <v>0</v>
      </c>
    </row>
    <row r="1247" spans="1:9" x14ac:dyDescent="0.2">
      <c r="A1247" s="31" t="s">
        <v>15</v>
      </c>
      <c r="B1247" s="20" t="s">
        <v>1965</v>
      </c>
      <c r="C1247" s="67"/>
      <c r="D1247" s="20" t="s">
        <v>1966</v>
      </c>
      <c r="E1247" s="4">
        <v>0</v>
      </c>
      <c r="F1247" s="4">
        <v>0</v>
      </c>
      <c r="G1247" s="7">
        <v>0</v>
      </c>
      <c r="I1247" s="7">
        <f t="shared" si="19"/>
        <v>0</v>
      </c>
    </row>
    <row r="1248" spans="1:9" x14ac:dyDescent="0.2">
      <c r="A1248" s="16" t="s">
        <v>18</v>
      </c>
      <c r="B1248" s="21" t="s">
        <v>1967</v>
      </c>
      <c r="C1248" s="18"/>
      <c r="D1248" s="21" t="s">
        <v>1891</v>
      </c>
      <c r="E1248" s="4">
        <v>848.35</v>
      </c>
      <c r="F1248" s="4">
        <v>848.35</v>
      </c>
      <c r="G1248" s="7">
        <v>6284.07</v>
      </c>
      <c r="I1248" s="7">
        <f t="shared" si="19"/>
        <v>6284.07</v>
      </c>
    </row>
    <row r="1249" spans="1:9" x14ac:dyDescent="0.2">
      <c r="A1249" s="19" t="s">
        <v>15</v>
      </c>
      <c r="B1249" s="20" t="s">
        <v>1968</v>
      </c>
      <c r="C1249" s="21" t="s">
        <v>1969</v>
      </c>
      <c r="D1249" s="20" t="s">
        <v>23</v>
      </c>
      <c r="E1249" s="4">
        <v>0.3</v>
      </c>
      <c r="F1249" s="4">
        <v>0.3</v>
      </c>
      <c r="G1249" s="7">
        <v>2.25</v>
      </c>
      <c r="I1249" s="7">
        <f t="shared" si="19"/>
        <v>2.25</v>
      </c>
    </row>
    <row r="1250" spans="1:9" x14ac:dyDescent="0.2">
      <c r="A1250" s="19" t="s">
        <v>15</v>
      </c>
      <c r="B1250" s="20" t="s">
        <v>1970</v>
      </c>
      <c r="C1250" s="20"/>
      <c r="D1250" s="20" t="s">
        <v>23</v>
      </c>
      <c r="E1250" s="4">
        <v>11.14</v>
      </c>
      <c r="F1250" s="4">
        <v>11.14</v>
      </c>
      <c r="G1250" s="7">
        <v>82.5</v>
      </c>
      <c r="I1250" s="7">
        <f t="shared" si="19"/>
        <v>82.5</v>
      </c>
    </row>
    <row r="1251" spans="1:9" x14ac:dyDescent="0.2">
      <c r="A1251" s="41" t="s">
        <v>18</v>
      </c>
      <c r="B1251" s="21" t="s">
        <v>1971</v>
      </c>
      <c r="C1251" s="21"/>
      <c r="D1251" s="21" t="s">
        <v>742</v>
      </c>
      <c r="E1251" s="4">
        <v>19.440000000000001</v>
      </c>
      <c r="F1251" s="4">
        <v>19.440000000000001</v>
      </c>
      <c r="G1251" s="7">
        <v>144</v>
      </c>
      <c r="I1251" s="7">
        <f t="shared" si="19"/>
        <v>144</v>
      </c>
    </row>
    <row r="1252" spans="1:9" x14ac:dyDescent="0.2">
      <c r="A1252" s="19" t="s">
        <v>15</v>
      </c>
      <c r="B1252" s="20" t="s">
        <v>1972</v>
      </c>
      <c r="C1252" s="20"/>
      <c r="D1252" s="20" t="s">
        <v>1973</v>
      </c>
      <c r="E1252" s="4">
        <v>3.45</v>
      </c>
      <c r="F1252" s="4">
        <v>3.45</v>
      </c>
      <c r="G1252" s="7">
        <v>25.53</v>
      </c>
      <c r="I1252" s="7">
        <f t="shared" si="19"/>
        <v>25.53</v>
      </c>
    </row>
    <row r="1253" spans="1:9" x14ac:dyDescent="0.2">
      <c r="A1253" s="19" t="s">
        <v>15</v>
      </c>
      <c r="B1253" s="20" t="s">
        <v>1974</v>
      </c>
      <c r="C1253" s="20"/>
      <c r="D1253" s="20" t="s">
        <v>216</v>
      </c>
      <c r="E1253" s="4">
        <v>39.58</v>
      </c>
      <c r="F1253" s="4">
        <v>39.58</v>
      </c>
      <c r="G1253" s="7">
        <v>286.5</v>
      </c>
      <c r="H1253" s="7">
        <v>4.5</v>
      </c>
      <c r="I1253" s="7">
        <f t="shared" si="19"/>
        <v>291</v>
      </c>
    </row>
    <row r="1254" spans="1:9" x14ac:dyDescent="0.2">
      <c r="A1254" s="19" t="s">
        <v>15</v>
      </c>
      <c r="B1254" s="20" t="s">
        <v>1975</v>
      </c>
      <c r="C1254" s="20"/>
      <c r="D1254" s="20" t="s">
        <v>23</v>
      </c>
      <c r="E1254" s="4">
        <v>1.52</v>
      </c>
      <c r="F1254" s="4">
        <v>1.52</v>
      </c>
      <c r="G1254" s="7">
        <v>11.25</v>
      </c>
      <c r="I1254" s="7">
        <f t="shared" si="19"/>
        <v>11.25</v>
      </c>
    </row>
    <row r="1255" spans="1:9" x14ac:dyDescent="0.2">
      <c r="A1255" s="19" t="s">
        <v>15</v>
      </c>
      <c r="B1255" s="70" t="s">
        <v>1976</v>
      </c>
      <c r="C1255" s="70"/>
      <c r="D1255" s="70" t="s">
        <v>1977</v>
      </c>
      <c r="E1255" s="4">
        <v>17.52</v>
      </c>
      <c r="F1255" s="4">
        <v>17.52</v>
      </c>
      <c r="G1255" s="7">
        <v>129.75</v>
      </c>
      <c r="I1255" s="7">
        <f t="shared" si="19"/>
        <v>129.75</v>
      </c>
    </row>
    <row r="1256" spans="1:9" x14ac:dyDescent="0.2">
      <c r="A1256" s="1" t="s">
        <v>18</v>
      </c>
      <c r="B1256" t="s">
        <v>1978</v>
      </c>
      <c r="D1256" t="s">
        <v>823</v>
      </c>
      <c r="E1256" s="4">
        <v>0</v>
      </c>
      <c r="F1256" s="4">
        <v>0</v>
      </c>
      <c r="G1256" s="7">
        <v>0</v>
      </c>
      <c r="I1256" s="7">
        <f t="shared" si="19"/>
        <v>0</v>
      </c>
    </row>
    <row r="1257" spans="1:9" x14ac:dyDescent="0.2">
      <c r="A1257" s="2" t="s">
        <v>15</v>
      </c>
      <c r="B1257" s="14" t="s">
        <v>1979</v>
      </c>
      <c r="C1257" s="14"/>
      <c r="D1257" s="14" t="s">
        <v>823</v>
      </c>
      <c r="E1257" s="4"/>
      <c r="F1257" s="4"/>
      <c r="I1257" s="7">
        <f t="shared" si="19"/>
        <v>0</v>
      </c>
    </row>
    <row r="1258" spans="1:9" x14ac:dyDescent="0.2">
      <c r="A1258" s="1" t="s">
        <v>430</v>
      </c>
      <c r="B1258" t="s">
        <v>1980</v>
      </c>
      <c r="D1258" t="s">
        <v>1615</v>
      </c>
      <c r="E1258" s="4">
        <v>9728.9699999999993</v>
      </c>
      <c r="F1258" s="4">
        <v>9728.9699999999993</v>
      </c>
      <c r="G1258" s="7">
        <v>68866.469200000007</v>
      </c>
      <c r="H1258" s="7">
        <v>2160</v>
      </c>
      <c r="I1258" s="7">
        <f t="shared" si="19"/>
        <v>71026.469200000007</v>
      </c>
    </row>
    <row r="1259" spans="1:9" x14ac:dyDescent="0.2">
      <c r="A1259" s="2" t="s">
        <v>15</v>
      </c>
      <c r="B1259" s="14" t="s">
        <v>1981</v>
      </c>
      <c r="C1259" s="14"/>
      <c r="D1259" s="14" t="s">
        <v>384</v>
      </c>
      <c r="E1259" s="4">
        <v>0</v>
      </c>
      <c r="F1259" s="4">
        <v>0</v>
      </c>
      <c r="G1259" s="7">
        <v>0</v>
      </c>
      <c r="I1259" s="7">
        <f t="shared" si="19"/>
        <v>0</v>
      </c>
    </row>
    <row r="1260" spans="1:9" x14ac:dyDescent="0.2">
      <c r="A1260" s="2" t="s">
        <v>15</v>
      </c>
      <c r="B1260" s="14" t="s">
        <v>1982</v>
      </c>
      <c r="C1260" s="14"/>
      <c r="D1260" s="14" t="s">
        <v>86</v>
      </c>
      <c r="E1260" s="4">
        <v>3.54</v>
      </c>
      <c r="F1260" s="4">
        <v>3.54</v>
      </c>
      <c r="G1260" s="7">
        <v>26.25</v>
      </c>
      <c r="I1260" s="7">
        <f t="shared" si="19"/>
        <v>26.25</v>
      </c>
    </row>
    <row r="1261" spans="1:9" x14ac:dyDescent="0.2">
      <c r="A1261" s="2" t="s">
        <v>15</v>
      </c>
      <c r="B1261" s="14" t="s">
        <v>1983</v>
      </c>
      <c r="C1261" s="14"/>
      <c r="D1261" s="14" t="s">
        <v>163</v>
      </c>
      <c r="E1261" s="4">
        <v>13.42</v>
      </c>
      <c r="F1261" s="4">
        <v>13.42</v>
      </c>
      <c r="G1261" s="7">
        <v>99.38</v>
      </c>
      <c r="I1261" s="7">
        <f t="shared" si="19"/>
        <v>99.38</v>
      </c>
    </row>
    <row r="1262" spans="1:9" x14ac:dyDescent="0.2">
      <c r="A1262" s="2" t="s">
        <v>15</v>
      </c>
      <c r="B1262" s="14" t="s">
        <v>1984</v>
      </c>
      <c r="C1262" s="14"/>
      <c r="D1262" s="14" t="s">
        <v>166</v>
      </c>
      <c r="E1262" s="4">
        <v>4.8600000000000003</v>
      </c>
      <c r="F1262" s="4">
        <v>4.8600000000000003</v>
      </c>
      <c r="G1262" s="7">
        <v>36</v>
      </c>
      <c r="I1262" s="7">
        <f t="shared" si="19"/>
        <v>36</v>
      </c>
    </row>
    <row r="1263" spans="1:9" x14ac:dyDescent="0.2">
      <c r="A1263" s="2" t="s">
        <v>15</v>
      </c>
      <c r="B1263" s="15" t="s">
        <v>1985</v>
      </c>
      <c r="C1263" s="18" t="s">
        <v>1986</v>
      </c>
      <c r="D1263" s="15" t="s">
        <v>151</v>
      </c>
      <c r="E1263" s="4">
        <v>0</v>
      </c>
      <c r="F1263" s="4">
        <v>0</v>
      </c>
      <c r="G1263" s="7">
        <v>0</v>
      </c>
      <c r="I1263" s="7">
        <f t="shared" si="19"/>
        <v>0</v>
      </c>
    </row>
    <row r="1264" spans="1:9" x14ac:dyDescent="0.2">
      <c r="A1264" s="19" t="s">
        <v>15</v>
      </c>
      <c r="B1264" s="20" t="s">
        <v>1987</v>
      </c>
      <c r="C1264" s="21" t="s">
        <v>1988</v>
      </c>
      <c r="D1264" s="20" t="s">
        <v>218</v>
      </c>
      <c r="E1264" s="4">
        <v>0.2</v>
      </c>
      <c r="F1264" s="4">
        <v>0.2</v>
      </c>
      <c r="G1264" s="7">
        <v>1.5</v>
      </c>
      <c r="I1264" s="7">
        <f t="shared" si="19"/>
        <v>1.5</v>
      </c>
    </row>
    <row r="1265" spans="1:9" x14ac:dyDescent="0.2">
      <c r="A1265" s="41" t="s">
        <v>18</v>
      </c>
      <c r="B1265" s="21" t="s">
        <v>1989</v>
      </c>
      <c r="C1265" s="21"/>
      <c r="D1265" s="21" t="s">
        <v>1990</v>
      </c>
      <c r="E1265" s="4">
        <v>188.51</v>
      </c>
      <c r="F1265" s="4">
        <v>188.51</v>
      </c>
      <c r="G1265" s="7">
        <v>1396.35</v>
      </c>
      <c r="I1265" s="7">
        <f t="shared" si="19"/>
        <v>1396.35</v>
      </c>
    </row>
    <row r="1266" spans="1:9" x14ac:dyDescent="0.2">
      <c r="A1266" s="19" t="s">
        <v>15</v>
      </c>
      <c r="B1266" s="20" t="s">
        <v>1991</v>
      </c>
      <c r="C1266" s="21"/>
      <c r="D1266" s="20" t="s">
        <v>602</v>
      </c>
      <c r="E1266" s="4">
        <v>9.6199999999999992</v>
      </c>
      <c r="F1266" s="4">
        <v>9.6199999999999992</v>
      </c>
      <c r="G1266" s="7">
        <v>71.25</v>
      </c>
      <c r="I1266" s="7">
        <f t="shared" si="19"/>
        <v>71.25</v>
      </c>
    </row>
    <row r="1267" spans="1:9" x14ac:dyDescent="0.2">
      <c r="A1267" s="2" t="s">
        <v>15</v>
      </c>
      <c r="B1267" s="67" t="s">
        <v>1992</v>
      </c>
      <c r="C1267" s="15"/>
      <c r="D1267" s="15" t="s">
        <v>101</v>
      </c>
      <c r="E1267" s="4">
        <v>0</v>
      </c>
      <c r="F1267" s="4">
        <v>0</v>
      </c>
      <c r="G1267" s="7">
        <v>0</v>
      </c>
      <c r="I1267" s="7">
        <f t="shared" si="19"/>
        <v>0</v>
      </c>
    </row>
    <row r="1268" spans="1:9" x14ac:dyDescent="0.2">
      <c r="A1268" s="2" t="s">
        <v>15</v>
      </c>
      <c r="B1268" s="67" t="s">
        <v>1993</v>
      </c>
      <c r="C1268" s="15"/>
      <c r="D1268" s="15" t="s">
        <v>91</v>
      </c>
      <c r="E1268" s="4">
        <v>0</v>
      </c>
      <c r="F1268" s="4">
        <v>0</v>
      </c>
      <c r="G1268" s="7">
        <v>0</v>
      </c>
      <c r="I1268" s="7">
        <f t="shared" si="19"/>
        <v>0</v>
      </c>
    </row>
    <row r="1269" spans="1:9" x14ac:dyDescent="0.2">
      <c r="A1269" s="2" t="s">
        <v>15</v>
      </c>
      <c r="B1269" s="15" t="s">
        <v>1994</v>
      </c>
      <c r="C1269" s="15"/>
      <c r="D1269" s="15" t="s">
        <v>1995</v>
      </c>
      <c r="E1269" s="4">
        <v>20.02</v>
      </c>
      <c r="F1269" s="4">
        <v>20.02</v>
      </c>
      <c r="G1269" s="7">
        <v>129</v>
      </c>
      <c r="H1269" s="7">
        <v>13</v>
      </c>
      <c r="I1269" s="7">
        <f t="shared" si="19"/>
        <v>142</v>
      </c>
    </row>
    <row r="1270" spans="1:9" x14ac:dyDescent="0.2">
      <c r="A1270" s="31" t="s">
        <v>15</v>
      </c>
      <c r="B1270" s="67" t="s">
        <v>1996</v>
      </c>
      <c r="C1270" s="18" t="s">
        <v>1997</v>
      </c>
      <c r="D1270" s="15" t="s">
        <v>37</v>
      </c>
      <c r="E1270" s="4">
        <v>37.479999999999997</v>
      </c>
      <c r="F1270" s="4">
        <v>37.479999999999997</v>
      </c>
      <c r="G1270" s="7">
        <v>168.75</v>
      </c>
      <c r="H1270" s="7">
        <v>73.5</v>
      </c>
      <c r="I1270" s="7">
        <f t="shared" si="19"/>
        <v>242.25</v>
      </c>
    </row>
    <row r="1271" spans="1:9" x14ac:dyDescent="0.2">
      <c r="A1271" s="31" t="s">
        <v>15</v>
      </c>
      <c r="B1271" s="67" t="s">
        <v>1998</v>
      </c>
      <c r="C1271" s="65" t="s">
        <v>1999</v>
      </c>
      <c r="D1271" s="15" t="s">
        <v>1222</v>
      </c>
      <c r="E1271" s="4"/>
      <c r="F1271" s="4"/>
      <c r="I1271" s="7">
        <f t="shared" si="19"/>
        <v>0</v>
      </c>
    </row>
    <row r="1272" spans="1:9" x14ac:dyDescent="0.2">
      <c r="A1272" s="31" t="s">
        <v>15</v>
      </c>
      <c r="B1272" s="67" t="s">
        <v>1998</v>
      </c>
      <c r="C1272" s="65" t="s">
        <v>2000</v>
      </c>
      <c r="D1272" s="15" t="s">
        <v>37</v>
      </c>
      <c r="E1272" s="4"/>
      <c r="F1272" s="4"/>
      <c r="I1272" s="7">
        <f t="shared" si="19"/>
        <v>0</v>
      </c>
    </row>
    <row r="1273" spans="1:9" x14ac:dyDescent="0.2">
      <c r="A1273" s="31" t="s">
        <v>15</v>
      </c>
      <c r="B1273" s="67" t="s">
        <v>1998</v>
      </c>
      <c r="C1273" s="65" t="s">
        <v>2001</v>
      </c>
      <c r="D1273" s="15" t="s">
        <v>37</v>
      </c>
      <c r="E1273" s="4"/>
      <c r="F1273" s="4"/>
      <c r="I1273" s="7">
        <f t="shared" si="19"/>
        <v>0</v>
      </c>
    </row>
    <row r="1274" spans="1:9" x14ac:dyDescent="0.2">
      <c r="A1274" s="31" t="s">
        <v>15</v>
      </c>
      <c r="B1274" s="67" t="s">
        <v>1998</v>
      </c>
      <c r="C1274" s="65" t="s">
        <v>2002</v>
      </c>
      <c r="D1274" s="15" t="s">
        <v>318</v>
      </c>
      <c r="E1274" s="4"/>
      <c r="F1274" s="4"/>
      <c r="I1274" s="7">
        <f t="shared" si="19"/>
        <v>0</v>
      </c>
    </row>
    <row r="1275" spans="1:9" x14ac:dyDescent="0.2">
      <c r="A1275" s="31" t="s">
        <v>15</v>
      </c>
      <c r="B1275" s="67" t="s">
        <v>1998</v>
      </c>
      <c r="C1275" s="65" t="s">
        <v>2003</v>
      </c>
      <c r="D1275" s="15" t="s">
        <v>37</v>
      </c>
      <c r="E1275" s="4"/>
      <c r="F1275" s="4"/>
      <c r="I1275" s="7">
        <f t="shared" si="19"/>
        <v>0</v>
      </c>
    </row>
    <row r="1276" spans="1:9" x14ac:dyDescent="0.2">
      <c r="A1276" s="31" t="s">
        <v>15</v>
      </c>
      <c r="B1276" s="67" t="s">
        <v>1998</v>
      </c>
      <c r="C1276" s="65" t="s">
        <v>2004</v>
      </c>
      <c r="D1276" s="15" t="s">
        <v>816</v>
      </c>
      <c r="E1276" s="4"/>
      <c r="F1276" s="4"/>
      <c r="I1276" s="7">
        <f t="shared" si="19"/>
        <v>0</v>
      </c>
    </row>
    <row r="1277" spans="1:9" x14ac:dyDescent="0.2">
      <c r="A1277" s="2" t="s">
        <v>15</v>
      </c>
      <c r="B1277" s="15" t="s">
        <v>2005</v>
      </c>
      <c r="C1277" s="15"/>
      <c r="D1277" s="15" t="s">
        <v>2006</v>
      </c>
      <c r="E1277" s="4">
        <v>4.8600000000000003</v>
      </c>
      <c r="F1277" s="4">
        <v>4.8600000000000003</v>
      </c>
      <c r="G1277" s="7">
        <v>36</v>
      </c>
      <c r="I1277" s="7">
        <f t="shared" si="19"/>
        <v>36</v>
      </c>
    </row>
    <row r="1278" spans="1:9" x14ac:dyDescent="0.2">
      <c r="A1278" s="2" t="s">
        <v>15</v>
      </c>
      <c r="B1278" s="15" t="s">
        <v>2007</v>
      </c>
      <c r="C1278" s="15"/>
      <c r="D1278" s="15" t="s">
        <v>819</v>
      </c>
      <c r="E1278" s="4">
        <v>1.82</v>
      </c>
      <c r="F1278" s="4">
        <v>1.82</v>
      </c>
      <c r="G1278" s="7">
        <v>13.5</v>
      </c>
      <c r="I1278" s="7">
        <f t="shared" si="19"/>
        <v>13.5</v>
      </c>
    </row>
    <row r="1279" spans="1:9" x14ac:dyDescent="0.2">
      <c r="A1279" s="45" t="s">
        <v>18</v>
      </c>
      <c r="B1279" s="65" t="s">
        <v>2008</v>
      </c>
      <c r="C1279" s="65"/>
      <c r="D1279" s="65" t="s">
        <v>1839</v>
      </c>
      <c r="E1279" s="4"/>
      <c r="F1279" s="4"/>
      <c r="I1279" s="7">
        <f t="shared" si="19"/>
        <v>0</v>
      </c>
    </row>
    <row r="1280" spans="1:9" x14ac:dyDescent="0.2">
      <c r="A1280" s="31" t="s">
        <v>15</v>
      </c>
      <c r="B1280" s="67" t="s">
        <v>2009</v>
      </c>
      <c r="C1280" s="15"/>
      <c r="D1280" s="15" t="s">
        <v>163</v>
      </c>
      <c r="E1280" s="4">
        <v>0</v>
      </c>
      <c r="F1280" s="4">
        <v>0</v>
      </c>
      <c r="G1280" s="7">
        <v>0</v>
      </c>
      <c r="I1280" s="7">
        <f t="shared" si="19"/>
        <v>0</v>
      </c>
    </row>
    <row r="1281" spans="1:9" x14ac:dyDescent="0.2">
      <c r="A1281" s="2" t="s">
        <v>15</v>
      </c>
      <c r="B1281" s="15" t="s">
        <v>2010</v>
      </c>
      <c r="C1281" s="15"/>
      <c r="D1281" s="15" t="s">
        <v>816</v>
      </c>
      <c r="E1281" s="4">
        <v>1.72</v>
      </c>
      <c r="F1281" s="4">
        <v>1.72</v>
      </c>
      <c r="G1281" s="7">
        <v>12.75</v>
      </c>
      <c r="I1281" s="7">
        <f t="shared" si="19"/>
        <v>12.75</v>
      </c>
    </row>
    <row r="1282" spans="1:9" x14ac:dyDescent="0.2">
      <c r="A1282" s="16" t="s">
        <v>18</v>
      </c>
      <c r="B1282" s="18" t="s">
        <v>2011</v>
      </c>
      <c r="C1282" s="18"/>
      <c r="D1282" s="18" t="s">
        <v>2012</v>
      </c>
      <c r="E1282" s="4">
        <v>9.81</v>
      </c>
      <c r="F1282" s="4">
        <v>9.81</v>
      </c>
      <c r="G1282" s="7">
        <v>72.650000000000006</v>
      </c>
      <c r="I1282" s="7">
        <f t="shared" si="19"/>
        <v>72.650000000000006</v>
      </c>
    </row>
    <row r="1283" spans="1:9" x14ac:dyDescent="0.2">
      <c r="A1283" s="2" t="s">
        <v>15</v>
      </c>
      <c r="B1283" s="15" t="s">
        <v>2013</v>
      </c>
      <c r="C1283" s="15"/>
      <c r="D1283" s="15" t="s">
        <v>86</v>
      </c>
      <c r="E1283" s="4">
        <v>10.94</v>
      </c>
      <c r="F1283" s="4">
        <v>10.94</v>
      </c>
      <c r="G1283" s="7">
        <v>81</v>
      </c>
      <c r="I1283" s="7">
        <f t="shared" si="19"/>
        <v>81</v>
      </c>
    </row>
    <row r="1284" spans="1:9" x14ac:dyDescent="0.2">
      <c r="A1284" s="2" t="s">
        <v>15</v>
      </c>
      <c r="B1284" s="15" t="s">
        <v>2014</v>
      </c>
      <c r="C1284" s="18" t="s">
        <v>2015</v>
      </c>
      <c r="D1284" s="15" t="s">
        <v>23</v>
      </c>
      <c r="E1284" s="4">
        <v>2.5299999999999998</v>
      </c>
      <c r="F1284" s="4">
        <v>2.5299999999999998</v>
      </c>
      <c r="G1284" s="7">
        <v>18.75</v>
      </c>
      <c r="I1284" s="7">
        <f t="shared" si="19"/>
        <v>18.75</v>
      </c>
    </row>
    <row r="1285" spans="1:9" x14ac:dyDescent="0.2">
      <c r="A1285" s="2" t="s">
        <v>15</v>
      </c>
      <c r="B1285" s="15" t="s">
        <v>2016</v>
      </c>
      <c r="C1285" s="18" t="s">
        <v>2017</v>
      </c>
      <c r="D1285" s="15" t="s">
        <v>163</v>
      </c>
      <c r="E1285" s="4">
        <v>2.4300000000000002</v>
      </c>
      <c r="F1285" s="4">
        <v>2.4300000000000002</v>
      </c>
      <c r="G1285" s="7">
        <v>18</v>
      </c>
      <c r="I1285" s="7">
        <f t="shared" ref="I1285:I1348" si="20">SUM(G1285:H1285)</f>
        <v>18</v>
      </c>
    </row>
    <row r="1286" spans="1:9" x14ac:dyDescent="0.2">
      <c r="A1286" s="2" t="s">
        <v>15</v>
      </c>
      <c r="B1286" s="15" t="s">
        <v>2018</v>
      </c>
      <c r="C1286" s="18"/>
      <c r="D1286" s="15" t="s">
        <v>366</v>
      </c>
      <c r="E1286" s="4">
        <v>0</v>
      </c>
      <c r="F1286" s="4">
        <v>0</v>
      </c>
      <c r="G1286" s="7">
        <v>0</v>
      </c>
      <c r="I1286" s="7">
        <f t="shared" si="20"/>
        <v>0</v>
      </c>
    </row>
    <row r="1287" spans="1:9" x14ac:dyDescent="0.2">
      <c r="A1287" s="22" t="s">
        <v>15</v>
      </c>
      <c r="B1287" s="83" t="s">
        <v>2019</v>
      </c>
      <c r="C1287" s="15"/>
      <c r="D1287" s="15" t="s">
        <v>2020</v>
      </c>
      <c r="E1287" s="4"/>
      <c r="F1287" s="4"/>
      <c r="I1287" s="7">
        <f t="shared" si="20"/>
        <v>0</v>
      </c>
    </row>
    <row r="1288" spans="1:9" x14ac:dyDescent="0.2">
      <c r="A1288" s="31" t="s">
        <v>15</v>
      </c>
      <c r="B1288" s="67" t="s">
        <v>2021</v>
      </c>
      <c r="C1288" s="15"/>
      <c r="D1288" s="15" t="s">
        <v>2022</v>
      </c>
      <c r="E1288" s="4">
        <v>3.74</v>
      </c>
      <c r="F1288" s="4">
        <v>3.74</v>
      </c>
      <c r="G1288" s="7">
        <v>27.75</v>
      </c>
      <c r="I1288" s="7">
        <f t="shared" si="20"/>
        <v>27.75</v>
      </c>
    </row>
    <row r="1289" spans="1:9" x14ac:dyDescent="0.2">
      <c r="A1289" s="29" t="s">
        <v>18</v>
      </c>
      <c r="B1289" s="68" t="s">
        <v>2023</v>
      </c>
      <c r="C1289" s="65"/>
      <c r="D1289" s="65" t="s">
        <v>2024</v>
      </c>
      <c r="E1289" s="4"/>
      <c r="F1289" s="4"/>
      <c r="I1289" s="7">
        <f t="shared" si="20"/>
        <v>0</v>
      </c>
    </row>
    <row r="1290" spans="1:9" x14ac:dyDescent="0.2">
      <c r="A1290" s="31" t="s">
        <v>15</v>
      </c>
      <c r="B1290" s="67" t="s">
        <v>2025</v>
      </c>
      <c r="C1290" s="15"/>
      <c r="D1290" s="15" t="s">
        <v>156</v>
      </c>
      <c r="E1290" s="4">
        <v>5.97</v>
      </c>
      <c r="F1290" s="4">
        <v>5.97</v>
      </c>
      <c r="G1290" s="7">
        <v>44.25</v>
      </c>
      <c r="I1290" s="7">
        <f t="shared" si="20"/>
        <v>44.25</v>
      </c>
    </row>
    <row r="1291" spans="1:9" x14ac:dyDescent="0.2">
      <c r="A1291" s="31" t="s">
        <v>15</v>
      </c>
      <c r="B1291" s="67" t="s">
        <v>2026</v>
      </c>
      <c r="C1291" s="18" t="s">
        <v>2027</v>
      </c>
      <c r="D1291" s="15" t="s">
        <v>960</v>
      </c>
      <c r="E1291" s="4">
        <v>0</v>
      </c>
      <c r="F1291" s="4">
        <v>0</v>
      </c>
      <c r="G1291" s="7">
        <v>0</v>
      </c>
      <c r="I1291" s="7">
        <f t="shared" si="20"/>
        <v>0</v>
      </c>
    </row>
    <row r="1292" spans="1:9" x14ac:dyDescent="0.2">
      <c r="A1292" s="2" t="s">
        <v>15</v>
      </c>
      <c r="B1292" s="70" t="s">
        <v>2028</v>
      </c>
      <c r="C1292" s="15"/>
      <c r="D1292" s="70" t="s">
        <v>23</v>
      </c>
      <c r="E1292" s="4">
        <v>34.520000000000003</v>
      </c>
      <c r="F1292" s="4">
        <v>34.520000000000003</v>
      </c>
      <c r="G1292" s="7">
        <v>253.47</v>
      </c>
      <c r="H1292" s="7">
        <v>1.5</v>
      </c>
      <c r="I1292" s="7">
        <f t="shared" si="20"/>
        <v>254.97</v>
      </c>
    </row>
    <row r="1293" spans="1:9" x14ac:dyDescent="0.2">
      <c r="A1293" s="45" t="s">
        <v>18</v>
      </c>
      <c r="B1293" s="76" t="s">
        <v>2029</v>
      </c>
      <c r="C1293" s="65"/>
      <c r="D1293" s="76" t="s">
        <v>280</v>
      </c>
      <c r="E1293" s="4">
        <v>31.68</v>
      </c>
      <c r="F1293" s="4">
        <v>31.68</v>
      </c>
      <c r="G1293" s="7">
        <v>234.7</v>
      </c>
      <c r="I1293" s="7">
        <f t="shared" si="20"/>
        <v>234.7</v>
      </c>
    </row>
    <row r="1294" spans="1:9" x14ac:dyDescent="0.2">
      <c r="A1294" s="31" t="s">
        <v>15</v>
      </c>
      <c r="B1294" s="70" t="s">
        <v>2030</v>
      </c>
      <c r="C1294" s="15"/>
      <c r="D1294" s="70" t="s">
        <v>86</v>
      </c>
      <c r="E1294" s="4">
        <v>16.54</v>
      </c>
      <c r="F1294" s="4">
        <v>16.54</v>
      </c>
      <c r="G1294" s="7">
        <v>114.75</v>
      </c>
      <c r="H1294" s="7">
        <v>5.25</v>
      </c>
      <c r="I1294" s="7">
        <f t="shared" si="20"/>
        <v>120</v>
      </c>
    </row>
    <row r="1295" spans="1:9" x14ac:dyDescent="0.2">
      <c r="A1295" s="31" t="s">
        <v>15</v>
      </c>
      <c r="B1295" s="20" t="s">
        <v>2031</v>
      </c>
      <c r="C1295" s="17" t="s">
        <v>2032</v>
      </c>
      <c r="D1295" s="20" t="s">
        <v>91</v>
      </c>
      <c r="E1295" s="4">
        <v>0</v>
      </c>
      <c r="F1295" s="4">
        <v>0</v>
      </c>
      <c r="G1295" s="7">
        <v>0</v>
      </c>
      <c r="I1295" s="7">
        <f t="shared" si="20"/>
        <v>0</v>
      </c>
    </row>
    <row r="1296" spans="1:9" x14ac:dyDescent="0.2">
      <c r="A1296" s="2" t="s">
        <v>15</v>
      </c>
      <c r="B1296" s="20" t="s">
        <v>2033</v>
      </c>
      <c r="C1296" s="17"/>
      <c r="D1296" s="20" t="s">
        <v>1178</v>
      </c>
      <c r="E1296" s="4">
        <v>0.41</v>
      </c>
      <c r="F1296" s="4">
        <v>0.41</v>
      </c>
      <c r="G1296" s="7">
        <v>3</v>
      </c>
      <c r="I1296" s="7">
        <f t="shared" si="20"/>
        <v>3</v>
      </c>
    </row>
    <row r="1297" spans="1:9" x14ac:dyDescent="0.2">
      <c r="A1297" s="45" t="s">
        <v>18</v>
      </c>
      <c r="B1297" s="37" t="s">
        <v>2034</v>
      </c>
      <c r="C1297" s="26"/>
      <c r="D1297" s="37" t="s">
        <v>2035</v>
      </c>
      <c r="E1297" s="4"/>
      <c r="F1297" s="4"/>
      <c r="I1297" s="7">
        <f t="shared" si="20"/>
        <v>0</v>
      </c>
    </row>
    <row r="1298" spans="1:9" x14ac:dyDescent="0.2">
      <c r="A1298" s="16" t="s">
        <v>18</v>
      </c>
      <c r="B1298" s="21" t="s">
        <v>2036</v>
      </c>
      <c r="C1298" s="17"/>
      <c r="D1298" s="21" t="s">
        <v>2037</v>
      </c>
      <c r="E1298" s="4">
        <v>166.15</v>
      </c>
      <c r="F1298" s="4">
        <v>166.15</v>
      </c>
      <c r="G1298" s="7">
        <v>1230.75</v>
      </c>
      <c r="I1298" s="7">
        <f t="shared" si="20"/>
        <v>1230.75</v>
      </c>
    </row>
    <row r="1299" spans="1:9" x14ac:dyDescent="0.2">
      <c r="A1299" s="31" t="s">
        <v>15</v>
      </c>
      <c r="B1299" s="20" t="s">
        <v>2038</v>
      </c>
      <c r="C1299" s="28"/>
      <c r="D1299" s="20" t="s">
        <v>2039</v>
      </c>
      <c r="E1299" s="4">
        <v>0</v>
      </c>
      <c r="F1299" s="4">
        <v>0</v>
      </c>
      <c r="G1299" s="7">
        <v>0</v>
      </c>
      <c r="I1299" s="7">
        <f t="shared" si="20"/>
        <v>0</v>
      </c>
    </row>
    <row r="1300" spans="1:9" x14ac:dyDescent="0.2">
      <c r="A1300" s="27" t="s">
        <v>18</v>
      </c>
      <c r="B1300" s="21" t="s">
        <v>2040</v>
      </c>
      <c r="C1300" s="17" t="s">
        <v>2041</v>
      </c>
      <c r="D1300" s="21" t="s">
        <v>2042</v>
      </c>
      <c r="E1300" s="4">
        <v>55.4</v>
      </c>
      <c r="F1300" s="4">
        <v>55.4</v>
      </c>
      <c r="G1300" s="7">
        <v>410.4</v>
      </c>
      <c r="I1300" s="7">
        <f t="shared" si="20"/>
        <v>410.4</v>
      </c>
    </row>
    <row r="1301" spans="1:9" x14ac:dyDescent="0.2">
      <c r="A1301" s="31" t="s">
        <v>15</v>
      </c>
      <c r="B1301" s="32" t="s">
        <v>2043</v>
      </c>
      <c r="C1301" s="14"/>
      <c r="D1301" s="14" t="s">
        <v>366</v>
      </c>
      <c r="E1301" s="4">
        <v>33.92</v>
      </c>
      <c r="F1301" s="4">
        <v>33.92</v>
      </c>
      <c r="G1301" s="7">
        <v>251.25</v>
      </c>
      <c r="I1301" s="7">
        <f t="shared" si="20"/>
        <v>251.25</v>
      </c>
    </row>
    <row r="1302" spans="1:9" x14ac:dyDescent="0.2">
      <c r="A1302" s="31" t="s">
        <v>15</v>
      </c>
      <c r="B1302" s="32" t="s">
        <v>2044</v>
      </c>
      <c r="C1302" s="14"/>
      <c r="D1302" s="14" t="s">
        <v>1817</v>
      </c>
      <c r="E1302" s="4">
        <v>4.8600000000000003</v>
      </c>
      <c r="F1302" s="4">
        <v>4.8600000000000003</v>
      </c>
      <c r="G1302" s="7">
        <v>36</v>
      </c>
      <c r="I1302" s="7">
        <f t="shared" si="20"/>
        <v>36</v>
      </c>
    </row>
    <row r="1303" spans="1:9" x14ac:dyDescent="0.2">
      <c r="A1303" s="31" t="s">
        <v>15</v>
      </c>
      <c r="B1303" s="32" t="s">
        <v>2045</v>
      </c>
      <c r="C1303" s="14"/>
      <c r="D1303" s="14" t="s">
        <v>187</v>
      </c>
      <c r="E1303" s="4">
        <v>0</v>
      </c>
      <c r="F1303" s="4">
        <v>0</v>
      </c>
      <c r="G1303" s="7">
        <v>0</v>
      </c>
      <c r="I1303" s="7">
        <f t="shared" si="20"/>
        <v>0</v>
      </c>
    </row>
    <row r="1304" spans="1:9" x14ac:dyDescent="0.2">
      <c r="A1304" s="31" t="s">
        <v>15</v>
      </c>
      <c r="B1304" s="32" t="s">
        <v>2046</v>
      </c>
      <c r="C1304" s="14"/>
      <c r="D1304" s="14" t="s">
        <v>2047</v>
      </c>
      <c r="E1304" s="4">
        <v>7.56</v>
      </c>
      <c r="F1304" s="4">
        <v>5.13</v>
      </c>
      <c r="G1304" s="7">
        <v>38.024999999999999</v>
      </c>
      <c r="I1304" s="7">
        <f t="shared" si="20"/>
        <v>38.024999999999999</v>
      </c>
    </row>
    <row r="1305" spans="1:9" x14ac:dyDescent="0.2">
      <c r="A1305" s="31" t="s">
        <v>15</v>
      </c>
      <c r="B1305" s="32" t="s">
        <v>2048</v>
      </c>
      <c r="C1305" s="14"/>
      <c r="D1305" s="14" t="s">
        <v>163</v>
      </c>
      <c r="E1305" s="4">
        <v>5.16</v>
      </c>
      <c r="F1305" s="4">
        <v>5.16</v>
      </c>
      <c r="G1305" s="7">
        <v>38.25</v>
      </c>
      <c r="I1305" s="7">
        <f t="shared" si="20"/>
        <v>38.25</v>
      </c>
    </row>
    <row r="1306" spans="1:9" x14ac:dyDescent="0.2">
      <c r="A1306" s="31" t="s">
        <v>15</v>
      </c>
      <c r="B1306" s="32" t="s">
        <v>2049</v>
      </c>
      <c r="C1306" s="14"/>
      <c r="D1306" s="14" t="s">
        <v>23</v>
      </c>
      <c r="E1306" s="4">
        <v>21.31</v>
      </c>
      <c r="F1306" s="4">
        <v>21.31</v>
      </c>
      <c r="G1306" s="7">
        <v>157.88</v>
      </c>
      <c r="I1306" s="7">
        <f t="shared" si="20"/>
        <v>157.88</v>
      </c>
    </row>
    <row r="1307" spans="1:9" x14ac:dyDescent="0.2">
      <c r="A1307" s="16" t="s">
        <v>18</v>
      </c>
      <c r="B1307" s="17" t="s">
        <v>2050</v>
      </c>
      <c r="C1307" s="17"/>
      <c r="D1307" s="17" t="s">
        <v>280</v>
      </c>
      <c r="E1307" s="4">
        <v>1664.41</v>
      </c>
      <c r="F1307" s="4">
        <v>1664.41</v>
      </c>
      <c r="G1307" s="7">
        <v>12249</v>
      </c>
      <c r="H1307" s="7">
        <v>54</v>
      </c>
      <c r="I1307" s="7">
        <f t="shared" si="20"/>
        <v>12303</v>
      </c>
    </row>
    <row r="1308" spans="1:9" x14ac:dyDescent="0.2">
      <c r="A1308" s="2" t="s">
        <v>15</v>
      </c>
      <c r="B1308" s="14" t="s">
        <v>2051</v>
      </c>
      <c r="C1308" s="14"/>
      <c r="D1308" s="14" t="s">
        <v>280</v>
      </c>
      <c r="E1308" s="4">
        <v>0</v>
      </c>
      <c r="F1308" s="4">
        <v>0</v>
      </c>
      <c r="G1308" s="7">
        <v>0</v>
      </c>
      <c r="I1308" s="7">
        <f t="shared" si="20"/>
        <v>0</v>
      </c>
    </row>
    <row r="1309" spans="1:9" x14ac:dyDescent="0.2">
      <c r="A1309" s="2" t="s">
        <v>15</v>
      </c>
      <c r="B1309" s="14" t="s">
        <v>2052</v>
      </c>
      <c r="C1309" s="14"/>
      <c r="D1309" s="14" t="s">
        <v>37</v>
      </c>
      <c r="E1309" s="4">
        <v>0.61</v>
      </c>
      <c r="F1309" s="4">
        <v>0.61</v>
      </c>
      <c r="G1309" s="7">
        <v>4.5</v>
      </c>
      <c r="I1309" s="7">
        <f t="shared" si="20"/>
        <v>4.5</v>
      </c>
    </row>
    <row r="1310" spans="1:9" x14ac:dyDescent="0.2">
      <c r="A1310" s="19" t="s">
        <v>15</v>
      </c>
      <c r="B1310" s="20" t="s">
        <v>2053</v>
      </c>
      <c r="C1310" s="64" t="s">
        <v>2054</v>
      </c>
      <c r="D1310" s="20" t="s">
        <v>384</v>
      </c>
      <c r="E1310" s="4">
        <v>51.94</v>
      </c>
      <c r="F1310" s="4">
        <v>51.94</v>
      </c>
      <c r="G1310" s="7">
        <v>384.75</v>
      </c>
      <c r="I1310" s="7">
        <f t="shared" si="20"/>
        <v>384.75</v>
      </c>
    </row>
    <row r="1311" spans="1:9" x14ac:dyDescent="0.2">
      <c r="A1311" s="36" t="s">
        <v>15</v>
      </c>
      <c r="B1311" s="20" t="s">
        <v>2055</v>
      </c>
      <c r="C1311" s="21" t="s">
        <v>2056</v>
      </c>
      <c r="D1311" s="20" t="s">
        <v>163</v>
      </c>
      <c r="E1311" s="4">
        <v>0</v>
      </c>
      <c r="F1311" s="4">
        <v>0</v>
      </c>
      <c r="G1311" s="7">
        <v>0</v>
      </c>
      <c r="I1311" s="7">
        <f t="shared" si="20"/>
        <v>0</v>
      </c>
    </row>
    <row r="1312" spans="1:9" x14ac:dyDescent="0.2">
      <c r="A1312" s="19" t="s">
        <v>15</v>
      </c>
      <c r="B1312" s="20" t="s">
        <v>2057</v>
      </c>
      <c r="C1312" s="21"/>
      <c r="D1312" s="20" t="s">
        <v>2058</v>
      </c>
      <c r="E1312" s="4">
        <v>18.100000000000001</v>
      </c>
      <c r="F1312" s="4">
        <v>18.100000000000001</v>
      </c>
      <c r="G1312" s="7">
        <v>129</v>
      </c>
      <c r="H1312" s="7">
        <v>3.38</v>
      </c>
      <c r="I1312" s="7">
        <f t="shared" si="20"/>
        <v>132.38</v>
      </c>
    </row>
    <row r="1313" spans="1:9" x14ac:dyDescent="0.2">
      <c r="A1313" s="41" t="s">
        <v>18</v>
      </c>
      <c r="B1313" s="21" t="s">
        <v>2059</v>
      </c>
      <c r="C1313" s="21"/>
      <c r="D1313" s="21" t="s">
        <v>2060</v>
      </c>
      <c r="E1313" s="4">
        <v>23.01</v>
      </c>
      <c r="F1313" s="4">
        <v>23.09</v>
      </c>
      <c r="G1313" s="7">
        <v>171</v>
      </c>
      <c r="I1313" s="7">
        <f t="shared" si="20"/>
        <v>171</v>
      </c>
    </row>
    <row r="1314" spans="1:9" x14ac:dyDescent="0.2">
      <c r="A1314" s="19" t="s">
        <v>15</v>
      </c>
      <c r="B1314" s="20" t="s">
        <v>2061</v>
      </c>
      <c r="C1314" s="20"/>
      <c r="D1314" s="20" t="s">
        <v>2060</v>
      </c>
      <c r="E1314" s="4">
        <v>0</v>
      </c>
      <c r="F1314" s="4">
        <v>0</v>
      </c>
      <c r="G1314" s="7">
        <v>0</v>
      </c>
      <c r="I1314" s="7">
        <f t="shared" si="20"/>
        <v>0</v>
      </c>
    </row>
    <row r="1315" spans="1:9" x14ac:dyDescent="0.2">
      <c r="A1315" s="19" t="s">
        <v>15</v>
      </c>
      <c r="B1315" s="20" t="s">
        <v>2062</v>
      </c>
      <c r="C1315" s="20"/>
      <c r="D1315" s="20" t="s">
        <v>343</v>
      </c>
      <c r="E1315" s="4">
        <v>0.3</v>
      </c>
      <c r="F1315" s="4">
        <v>0.3</v>
      </c>
      <c r="G1315" s="7">
        <v>2.25</v>
      </c>
      <c r="I1315" s="7">
        <f t="shared" si="20"/>
        <v>2.25</v>
      </c>
    </row>
    <row r="1316" spans="1:9" x14ac:dyDescent="0.2">
      <c r="A1316" s="19" t="s">
        <v>15</v>
      </c>
      <c r="B1316" s="20" t="s">
        <v>2063</v>
      </c>
      <c r="C1316" s="21"/>
      <c r="D1316" s="20" t="s">
        <v>494</v>
      </c>
      <c r="E1316" s="4">
        <v>7.9</v>
      </c>
      <c r="F1316" s="4">
        <v>7.9</v>
      </c>
      <c r="G1316" s="7">
        <v>58.5</v>
      </c>
      <c r="I1316" s="7">
        <f t="shared" si="20"/>
        <v>58.5</v>
      </c>
    </row>
    <row r="1317" spans="1:9" x14ac:dyDescent="0.2">
      <c r="A1317" s="19" t="s">
        <v>15</v>
      </c>
      <c r="B1317" s="20" t="s">
        <v>2064</v>
      </c>
      <c r="C1317" s="21" t="s">
        <v>2065</v>
      </c>
      <c r="D1317" s="20" t="s">
        <v>23</v>
      </c>
      <c r="E1317" s="4">
        <v>0</v>
      </c>
      <c r="F1317" s="4">
        <v>0</v>
      </c>
      <c r="G1317" s="7">
        <v>0</v>
      </c>
      <c r="I1317" s="7">
        <f t="shared" si="20"/>
        <v>0</v>
      </c>
    </row>
    <row r="1318" spans="1:9" x14ac:dyDescent="0.2">
      <c r="A1318" s="19" t="s">
        <v>15</v>
      </c>
      <c r="B1318" s="20" t="s">
        <v>2066</v>
      </c>
      <c r="C1318" s="21"/>
      <c r="D1318" s="20" t="s">
        <v>343</v>
      </c>
      <c r="E1318" s="4">
        <v>0</v>
      </c>
      <c r="F1318" s="4">
        <v>0</v>
      </c>
      <c r="H1318" s="7">
        <v>0</v>
      </c>
      <c r="I1318" s="7">
        <f t="shared" si="20"/>
        <v>0</v>
      </c>
    </row>
    <row r="1319" spans="1:9" x14ac:dyDescent="0.2">
      <c r="A1319" s="19" t="s">
        <v>15</v>
      </c>
      <c r="B1319" s="20" t="s">
        <v>2067</v>
      </c>
      <c r="C1319" s="20"/>
      <c r="D1319" s="20" t="s">
        <v>256</v>
      </c>
      <c r="E1319" s="4">
        <v>12.86</v>
      </c>
      <c r="F1319" s="4">
        <v>12.86</v>
      </c>
      <c r="G1319" s="7">
        <v>95.25</v>
      </c>
      <c r="I1319" s="7">
        <f t="shared" si="20"/>
        <v>95.25</v>
      </c>
    </row>
    <row r="1320" spans="1:9" x14ac:dyDescent="0.2">
      <c r="A1320" s="36" t="s">
        <v>15</v>
      </c>
      <c r="B1320" s="20" t="s">
        <v>2068</v>
      </c>
      <c r="C1320" s="21" t="s">
        <v>2069</v>
      </c>
      <c r="D1320" s="20" t="s">
        <v>384</v>
      </c>
      <c r="E1320" s="4">
        <v>10.53</v>
      </c>
      <c r="F1320" s="4">
        <v>10.53</v>
      </c>
      <c r="G1320" s="7">
        <v>78</v>
      </c>
      <c r="I1320" s="7">
        <f t="shared" si="20"/>
        <v>78</v>
      </c>
    </row>
    <row r="1321" spans="1:9" x14ac:dyDescent="0.2">
      <c r="A1321" s="53" t="s">
        <v>18</v>
      </c>
      <c r="B1321" s="21" t="s">
        <v>2070</v>
      </c>
      <c r="C1321" s="21"/>
      <c r="D1321" s="21" t="s">
        <v>2071</v>
      </c>
      <c r="E1321" s="4">
        <v>126.66</v>
      </c>
      <c r="F1321" s="4">
        <v>126.66</v>
      </c>
      <c r="G1321" s="7">
        <v>938.9</v>
      </c>
      <c r="I1321" s="7">
        <f t="shared" si="20"/>
        <v>938.9</v>
      </c>
    </row>
    <row r="1322" spans="1:9" x14ac:dyDescent="0.2">
      <c r="A1322" s="36" t="s">
        <v>15</v>
      </c>
      <c r="B1322" s="20" t="s">
        <v>2070</v>
      </c>
      <c r="C1322" s="21"/>
      <c r="D1322" s="20" t="s">
        <v>2071</v>
      </c>
      <c r="E1322" s="4">
        <v>0</v>
      </c>
      <c r="F1322" s="4">
        <v>0</v>
      </c>
      <c r="G1322" s="7">
        <v>0</v>
      </c>
      <c r="I1322" s="7">
        <f t="shared" si="20"/>
        <v>0</v>
      </c>
    </row>
    <row r="1323" spans="1:9" x14ac:dyDescent="0.2">
      <c r="A1323" s="36" t="s">
        <v>15</v>
      </c>
      <c r="B1323" s="20" t="s">
        <v>2072</v>
      </c>
      <c r="C1323" s="21" t="s">
        <v>2073</v>
      </c>
      <c r="D1323" s="20" t="s">
        <v>1439</v>
      </c>
      <c r="E1323" s="4">
        <v>1.32</v>
      </c>
      <c r="F1323" s="4">
        <v>1.32</v>
      </c>
      <c r="G1323" s="7">
        <v>9.75</v>
      </c>
      <c r="I1323" s="7">
        <f t="shared" si="20"/>
        <v>9.75</v>
      </c>
    </row>
    <row r="1324" spans="1:9" x14ac:dyDescent="0.2">
      <c r="A1324" s="36" t="s">
        <v>15</v>
      </c>
      <c r="B1324" s="20" t="s">
        <v>2074</v>
      </c>
      <c r="C1324" s="21"/>
      <c r="D1324" s="20" t="s">
        <v>77</v>
      </c>
      <c r="E1324" s="4">
        <v>1.82</v>
      </c>
      <c r="F1324" s="4">
        <v>1.82</v>
      </c>
      <c r="G1324" s="7">
        <v>13.5</v>
      </c>
      <c r="I1324" s="7">
        <f t="shared" si="20"/>
        <v>13.5</v>
      </c>
    </row>
    <row r="1325" spans="1:9" x14ac:dyDescent="0.2">
      <c r="A1325" s="36" t="s">
        <v>15</v>
      </c>
      <c r="B1325" s="20" t="s">
        <v>2075</v>
      </c>
      <c r="C1325" s="21"/>
      <c r="D1325" s="20" t="s">
        <v>2076</v>
      </c>
      <c r="E1325" s="4">
        <v>2.06</v>
      </c>
      <c r="F1325" s="4">
        <v>2.06</v>
      </c>
      <c r="G1325" s="7">
        <v>15.25</v>
      </c>
      <c r="I1325" s="7">
        <f t="shared" si="20"/>
        <v>15.25</v>
      </c>
    </row>
    <row r="1326" spans="1:9" x14ac:dyDescent="0.2">
      <c r="A1326" s="36" t="s">
        <v>15</v>
      </c>
      <c r="B1326" s="20" t="s">
        <v>2077</v>
      </c>
      <c r="C1326" s="21"/>
      <c r="D1326" s="20" t="s">
        <v>1817</v>
      </c>
      <c r="E1326" s="4">
        <v>0</v>
      </c>
      <c r="F1326" s="4">
        <v>0</v>
      </c>
      <c r="G1326" s="7">
        <v>0</v>
      </c>
      <c r="I1326" s="7">
        <f t="shared" si="20"/>
        <v>0</v>
      </c>
    </row>
    <row r="1327" spans="1:9" x14ac:dyDescent="0.2">
      <c r="A1327" s="46" t="s">
        <v>18</v>
      </c>
      <c r="B1327" s="69" t="s">
        <v>2078</v>
      </c>
      <c r="C1327" s="69"/>
      <c r="D1327" s="69" t="s">
        <v>249</v>
      </c>
      <c r="E1327" s="4">
        <v>0</v>
      </c>
      <c r="F1327" s="4">
        <v>0</v>
      </c>
      <c r="G1327" s="7">
        <v>0</v>
      </c>
      <c r="I1327" s="7">
        <f t="shared" si="20"/>
        <v>0</v>
      </c>
    </row>
    <row r="1328" spans="1:9" x14ac:dyDescent="0.2">
      <c r="A1328" s="44" t="s">
        <v>18</v>
      </c>
      <c r="B1328" s="37" t="s">
        <v>2079</v>
      </c>
      <c r="C1328" s="76"/>
      <c r="D1328" s="37" t="s">
        <v>1310</v>
      </c>
      <c r="E1328" s="4">
        <v>97.69</v>
      </c>
      <c r="F1328" s="4">
        <v>97.69</v>
      </c>
      <c r="G1328" s="7">
        <v>723.64</v>
      </c>
      <c r="I1328" s="7">
        <f t="shared" si="20"/>
        <v>723.64</v>
      </c>
    </row>
    <row r="1329" spans="1:9" x14ac:dyDescent="0.2">
      <c r="A1329" s="19" t="s">
        <v>15</v>
      </c>
      <c r="B1329" s="20" t="s">
        <v>2080</v>
      </c>
      <c r="C1329" s="70"/>
      <c r="D1329" s="20" t="s">
        <v>23</v>
      </c>
      <c r="E1329" s="4">
        <v>0</v>
      </c>
      <c r="F1329" s="4">
        <v>0</v>
      </c>
      <c r="G1329" s="7">
        <v>0</v>
      </c>
      <c r="I1329" s="7">
        <f t="shared" si="20"/>
        <v>0</v>
      </c>
    </row>
    <row r="1330" spans="1:9" x14ac:dyDescent="0.2">
      <c r="A1330" s="41" t="s">
        <v>18</v>
      </c>
      <c r="B1330" s="21" t="s">
        <v>2081</v>
      </c>
      <c r="C1330" s="73"/>
      <c r="D1330" s="21" t="s">
        <v>1310</v>
      </c>
      <c r="E1330" s="4">
        <v>189.54</v>
      </c>
      <c r="F1330" s="4">
        <v>189.54</v>
      </c>
      <c r="G1330" s="7">
        <v>1404</v>
      </c>
      <c r="I1330" s="7">
        <f t="shared" si="20"/>
        <v>1404</v>
      </c>
    </row>
    <row r="1331" spans="1:9" x14ac:dyDescent="0.2">
      <c r="A1331" s="50" t="s">
        <v>26</v>
      </c>
      <c r="B1331" s="37" t="s">
        <v>2082</v>
      </c>
      <c r="C1331" s="84"/>
      <c r="D1331" s="48" t="s">
        <v>2083</v>
      </c>
      <c r="E1331" s="4"/>
      <c r="F1331" s="4"/>
      <c r="I1331" s="7">
        <f t="shared" si="20"/>
        <v>0</v>
      </c>
    </row>
    <row r="1332" spans="1:9" x14ac:dyDescent="0.2">
      <c r="A1332" s="19" t="s">
        <v>15</v>
      </c>
      <c r="B1332" s="20" t="s">
        <v>2084</v>
      </c>
      <c r="C1332" s="64" t="s">
        <v>2085</v>
      </c>
      <c r="D1332" s="20" t="s">
        <v>857</v>
      </c>
      <c r="E1332" s="4">
        <v>2.4300000000000002</v>
      </c>
      <c r="F1332" s="4">
        <v>2.4300000000000002</v>
      </c>
      <c r="G1332" s="7">
        <v>18</v>
      </c>
      <c r="I1332" s="7">
        <f t="shared" si="20"/>
        <v>18</v>
      </c>
    </row>
    <row r="1333" spans="1:9" x14ac:dyDescent="0.2">
      <c r="A1333" s="44" t="s">
        <v>18</v>
      </c>
      <c r="B1333" s="37" t="s">
        <v>2086</v>
      </c>
      <c r="C1333" s="37" t="s">
        <v>2087</v>
      </c>
      <c r="D1333" s="37" t="s">
        <v>2088</v>
      </c>
      <c r="E1333" s="4"/>
      <c r="F1333" s="4"/>
      <c r="I1333" s="7">
        <f t="shared" si="20"/>
        <v>0</v>
      </c>
    </row>
    <row r="1334" spans="1:9" x14ac:dyDescent="0.2">
      <c r="A1334" s="41" t="s">
        <v>18</v>
      </c>
      <c r="B1334" s="21" t="s">
        <v>2089</v>
      </c>
      <c r="C1334" s="21"/>
      <c r="D1334" s="21" t="s">
        <v>1990</v>
      </c>
      <c r="E1334" s="4">
        <v>9.6199999999999992</v>
      </c>
      <c r="F1334" s="4">
        <v>9.6199999999999992</v>
      </c>
      <c r="G1334" s="7">
        <v>71.25</v>
      </c>
      <c r="I1334" s="7">
        <f t="shared" si="20"/>
        <v>71.25</v>
      </c>
    </row>
    <row r="1335" spans="1:9" x14ac:dyDescent="0.2">
      <c r="A1335" s="33" t="s">
        <v>15</v>
      </c>
      <c r="B1335" s="34" t="s">
        <v>2090</v>
      </c>
      <c r="C1335" s="20"/>
      <c r="D1335" s="20" t="s">
        <v>1990</v>
      </c>
      <c r="E1335" s="4"/>
      <c r="F1335" s="4"/>
      <c r="I1335" s="7">
        <f t="shared" si="20"/>
        <v>0</v>
      </c>
    </row>
    <row r="1336" spans="1:9" x14ac:dyDescent="0.2">
      <c r="A1336" s="36" t="s">
        <v>15</v>
      </c>
      <c r="B1336" s="20" t="s">
        <v>2091</v>
      </c>
      <c r="C1336" s="20"/>
      <c r="D1336" s="20" t="s">
        <v>384</v>
      </c>
      <c r="E1336" s="4">
        <v>21.57</v>
      </c>
      <c r="F1336" s="4">
        <v>21.57</v>
      </c>
      <c r="G1336" s="7">
        <v>159.75</v>
      </c>
      <c r="I1336" s="7">
        <f t="shared" si="20"/>
        <v>159.75</v>
      </c>
    </row>
    <row r="1337" spans="1:9" x14ac:dyDescent="0.2">
      <c r="A1337" s="36" t="s">
        <v>15</v>
      </c>
      <c r="B1337" s="20" t="s">
        <v>2092</v>
      </c>
      <c r="C1337" s="20"/>
      <c r="D1337" s="20" t="s">
        <v>2093</v>
      </c>
      <c r="E1337" s="4">
        <v>8.81</v>
      </c>
      <c r="F1337" s="4">
        <v>8.81</v>
      </c>
      <c r="G1337" s="7">
        <v>65.25</v>
      </c>
      <c r="I1337" s="7">
        <f t="shared" si="20"/>
        <v>65.25</v>
      </c>
    </row>
    <row r="1338" spans="1:9" x14ac:dyDescent="0.2">
      <c r="A1338" s="36" t="s">
        <v>15</v>
      </c>
      <c r="B1338" s="20" t="s">
        <v>2094</v>
      </c>
      <c r="C1338" s="20"/>
      <c r="D1338" s="20" t="s">
        <v>2095</v>
      </c>
      <c r="E1338" s="4"/>
      <c r="F1338" s="4"/>
      <c r="I1338" s="7">
        <f t="shared" si="20"/>
        <v>0</v>
      </c>
    </row>
    <row r="1339" spans="1:9" x14ac:dyDescent="0.2">
      <c r="A1339" s="50" t="s">
        <v>26</v>
      </c>
      <c r="B1339" s="37" t="s">
        <v>2096</v>
      </c>
      <c r="C1339" s="37"/>
      <c r="D1339" s="37" t="s">
        <v>1214</v>
      </c>
      <c r="E1339" s="4">
        <v>879.9</v>
      </c>
      <c r="F1339" s="4">
        <v>879.9</v>
      </c>
      <c r="G1339" s="7">
        <v>6517.75</v>
      </c>
      <c r="I1339" s="7">
        <f t="shared" si="20"/>
        <v>6517.75</v>
      </c>
    </row>
    <row r="1340" spans="1:9" x14ac:dyDescent="0.2">
      <c r="A1340" s="50" t="s">
        <v>18</v>
      </c>
      <c r="B1340" s="37" t="s">
        <v>2097</v>
      </c>
      <c r="C1340" s="37"/>
      <c r="D1340" s="37" t="s">
        <v>145</v>
      </c>
      <c r="E1340" s="4">
        <v>20.52</v>
      </c>
      <c r="F1340" s="4">
        <v>20.52</v>
      </c>
      <c r="G1340" s="7">
        <v>152</v>
      </c>
      <c r="I1340" s="7">
        <f t="shared" si="20"/>
        <v>152</v>
      </c>
    </row>
    <row r="1341" spans="1:9" x14ac:dyDescent="0.2">
      <c r="A1341" s="36" t="s">
        <v>15</v>
      </c>
      <c r="B1341" s="20" t="s">
        <v>2098</v>
      </c>
      <c r="C1341" s="20"/>
      <c r="D1341" s="20" t="s">
        <v>23</v>
      </c>
      <c r="E1341" s="4">
        <v>1.32</v>
      </c>
      <c r="F1341" s="4">
        <v>1.32</v>
      </c>
      <c r="G1341" s="7">
        <v>9.75</v>
      </c>
      <c r="I1341" s="7">
        <f t="shared" si="20"/>
        <v>9.75</v>
      </c>
    </row>
    <row r="1342" spans="1:9" x14ac:dyDescent="0.2">
      <c r="A1342" s="36" t="s">
        <v>15</v>
      </c>
      <c r="B1342" s="70" t="s">
        <v>2099</v>
      </c>
      <c r="C1342" s="70"/>
      <c r="D1342" s="70" t="s">
        <v>1374</v>
      </c>
      <c r="E1342" s="4">
        <v>0</v>
      </c>
      <c r="F1342" s="4">
        <v>0</v>
      </c>
      <c r="G1342" s="7">
        <v>0</v>
      </c>
      <c r="I1342" s="7">
        <f t="shared" si="20"/>
        <v>0</v>
      </c>
    </row>
    <row r="1343" spans="1:9" x14ac:dyDescent="0.2">
      <c r="A1343" s="27" t="s">
        <v>18</v>
      </c>
      <c r="B1343" s="28" t="s">
        <v>2100</v>
      </c>
      <c r="C1343" s="17"/>
      <c r="D1343" s="21" t="s">
        <v>2101</v>
      </c>
      <c r="E1343" s="4">
        <v>47.79</v>
      </c>
      <c r="F1343" s="4">
        <v>47.79</v>
      </c>
      <c r="G1343" s="7">
        <v>354</v>
      </c>
      <c r="I1343" s="7">
        <f t="shared" si="20"/>
        <v>354</v>
      </c>
    </row>
    <row r="1344" spans="1:9" x14ac:dyDescent="0.2">
      <c r="A1344" s="1" t="s">
        <v>18</v>
      </c>
      <c r="B1344" t="s">
        <v>2102</v>
      </c>
      <c r="D1344" s="69" t="s">
        <v>850</v>
      </c>
      <c r="E1344" s="4">
        <v>26.84</v>
      </c>
      <c r="F1344" s="4">
        <v>26.84</v>
      </c>
      <c r="G1344" s="7">
        <v>198.81</v>
      </c>
      <c r="I1344" s="7">
        <f t="shared" si="20"/>
        <v>198.81</v>
      </c>
    </row>
    <row r="1345" spans="1:9" x14ac:dyDescent="0.2">
      <c r="A1345" s="16" t="s">
        <v>18</v>
      </c>
      <c r="B1345" s="17" t="s">
        <v>2103</v>
      </c>
      <c r="C1345" s="17"/>
      <c r="D1345" s="21" t="s">
        <v>84</v>
      </c>
      <c r="E1345" s="4"/>
      <c r="F1345" s="4"/>
      <c r="I1345" s="7">
        <f t="shared" si="20"/>
        <v>0</v>
      </c>
    </row>
    <row r="1346" spans="1:9" x14ac:dyDescent="0.2">
      <c r="A1346" s="16" t="s">
        <v>18</v>
      </c>
      <c r="B1346" s="17" t="s">
        <v>2104</v>
      </c>
      <c r="C1346" s="17"/>
      <c r="D1346" s="21" t="s">
        <v>84</v>
      </c>
      <c r="E1346" s="4"/>
      <c r="F1346" s="4"/>
      <c r="I1346" s="7">
        <f t="shared" si="20"/>
        <v>0</v>
      </c>
    </row>
    <row r="1347" spans="1:9" x14ac:dyDescent="0.2">
      <c r="A1347" s="2" t="s">
        <v>15</v>
      </c>
      <c r="B1347" s="14" t="s">
        <v>2105</v>
      </c>
      <c r="C1347" s="17" t="s">
        <v>2106</v>
      </c>
      <c r="D1347" s="20" t="s">
        <v>2107</v>
      </c>
      <c r="E1347" s="4">
        <v>0.61</v>
      </c>
      <c r="F1347" s="4">
        <v>0.61</v>
      </c>
      <c r="G1347" s="7">
        <v>4.5</v>
      </c>
      <c r="I1347" s="7">
        <f t="shared" si="20"/>
        <v>4.5</v>
      </c>
    </row>
    <row r="1348" spans="1:9" x14ac:dyDescent="0.2">
      <c r="A1348" s="45" t="s">
        <v>26</v>
      </c>
      <c r="B1348" s="26" t="s">
        <v>2108</v>
      </c>
      <c r="C1348" s="26"/>
      <c r="D1348" s="37" t="s">
        <v>747</v>
      </c>
      <c r="E1348" s="4">
        <v>235.71</v>
      </c>
      <c r="F1348" s="4">
        <v>235.71</v>
      </c>
      <c r="G1348" s="7">
        <v>1746</v>
      </c>
      <c r="I1348" s="7">
        <f t="shared" si="20"/>
        <v>1746</v>
      </c>
    </row>
    <row r="1349" spans="1:9" x14ac:dyDescent="0.2">
      <c r="A1349" s="2" t="s">
        <v>15</v>
      </c>
      <c r="B1349" s="14" t="s">
        <v>2109</v>
      </c>
      <c r="C1349" s="17" t="s">
        <v>2110</v>
      </c>
      <c r="D1349" s="20" t="s">
        <v>1950</v>
      </c>
      <c r="E1349" s="4">
        <v>0</v>
      </c>
      <c r="F1349" s="4">
        <v>0</v>
      </c>
      <c r="G1349" s="7">
        <v>0</v>
      </c>
      <c r="I1349" s="7">
        <f t="shared" ref="I1349:I1412" si="21">SUM(G1349:H1349)</f>
        <v>0</v>
      </c>
    </row>
    <row r="1350" spans="1:9" x14ac:dyDescent="0.2">
      <c r="A1350" s="19" t="s">
        <v>15</v>
      </c>
      <c r="B1350" s="20" t="s">
        <v>2111</v>
      </c>
      <c r="C1350" s="20"/>
      <c r="D1350" s="20" t="s">
        <v>37</v>
      </c>
      <c r="E1350" s="4">
        <v>2.4300000000000002</v>
      </c>
      <c r="F1350" s="4">
        <v>2.4300000000000002</v>
      </c>
      <c r="G1350" s="7">
        <v>18</v>
      </c>
      <c r="I1350" s="7">
        <f t="shared" si="21"/>
        <v>18</v>
      </c>
    </row>
    <row r="1351" spans="1:9" x14ac:dyDescent="0.2">
      <c r="A1351" s="33" t="s">
        <v>15</v>
      </c>
      <c r="B1351" s="34" t="s">
        <v>2112</v>
      </c>
      <c r="C1351" s="21" t="s">
        <v>2113</v>
      </c>
      <c r="D1351" s="20" t="s">
        <v>2114</v>
      </c>
      <c r="E1351" s="4"/>
      <c r="F1351" s="4"/>
      <c r="I1351" s="7">
        <f t="shared" si="21"/>
        <v>0</v>
      </c>
    </row>
    <row r="1352" spans="1:9" x14ac:dyDescent="0.2">
      <c r="A1352" s="36" t="s">
        <v>15</v>
      </c>
      <c r="B1352" s="20" t="s">
        <v>2115</v>
      </c>
      <c r="C1352" s="20"/>
      <c r="D1352" s="20" t="s">
        <v>1234</v>
      </c>
      <c r="E1352" s="4"/>
      <c r="F1352" s="4"/>
      <c r="I1352" s="7">
        <f t="shared" si="21"/>
        <v>0</v>
      </c>
    </row>
    <row r="1353" spans="1:9" x14ac:dyDescent="0.2">
      <c r="A1353" s="19" t="s">
        <v>15</v>
      </c>
      <c r="B1353" s="20" t="s">
        <v>2116</v>
      </c>
      <c r="C1353" s="70"/>
      <c r="D1353" s="20" t="s">
        <v>1675</v>
      </c>
      <c r="E1353" s="4">
        <v>6.58</v>
      </c>
      <c r="F1353" s="4">
        <v>6.58</v>
      </c>
      <c r="G1353" s="7">
        <v>48.75</v>
      </c>
      <c r="I1353" s="7">
        <f t="shared" si="21"/>
        <v>48.75</v>
      </c>
    </row>
    <row r="1354" spans="1:9" x14ac:dyDescent="0.2">
      <c r="A1354" s="41" t="s">
        <v>18</v>
      </c>
      <c r="B1354" s="21" t="s">
        <v>2117</v>
      </c>
      <c r="C1354" s="73"/>
      <c r="D1354" s="21" t="s">
        <v>202</v>
      </c>
      <c r="E1354" s="4">
        <v>55.81</v>
      </c>
      <c r="F1354" s="4">
        <v>55.81</v>
      </c>
      <c r="G1354" s="7">
        <v>413.42</v>
      </c>
      <c r="I1354" s="7">
        <f t="shared" si="21"/>
        <v>413.42</v>
      </c>
    </row>
    <row r="1355" spans="1:9" x14ac:dyDescent="0.2">
      <c r="A1355" s="2" t="s">
        <v>15</v>
      </c>
      <c r="B1355" s="20" t="s">
        <v>2118</v>
      </c>
      <c r="D1355" s="20" t="s">
        <v>366</v>
      </c>
      <c r="E1355" s="4">
        <v>1.32</v>
      </c>
      <c r="F1355" s="4">
        <v>1.32</v>
      </c>
      <c r="G1355" s="7">
        <v>9.75</v>
      </c>
      <c r="I1355" s="7">
        <f t="shared" si="21"/>
        <v>9.75</v>
      </c>
    </row>
    <row r="1356" spans="1:9" x14ac:dyDescent="0.2">
      <c r="A1356" s="2" t="s">
        <v>15</v>
      </c>
      <c r="B1356" s="20" t="s">
        <v>2119</v>
      </c>
      <c r="C1356" s="16" t="s">
        <v>2120</v>
      </c>
      <c r="D1356" s="20" t="s">
        <v>384</v>
      </c>
      <c r="E1356" s="4">
        <v>156.74</v>
      </c>
      <c r="F1356" s="4">
        <v>156.74</v>
      </c>
      <c r="G1356" s="7">
        <v>1161</v>
      </c>
      <c r="I1356" s="7">
        <f t="shared" si="21"/>
        <v>1161</v>
      </c>
    </row>
    <row r="1357" spans="1:9" x14ac:dyDescent="0.2">
      <c r="A1357" s="16" t="s">
        <v>18</v>
      </c>
      <c r="B1357" s="21" t="s">
        <v>2121</v>
      </c>
      <c r="C1357" s="18"/>
      <c r="D1357" s="21" t="s">
        <v>2122</v>
      </c>
      <c r="E1357" s="4">
        <v>61.96</v>
      </c>
      <c r="F1357" s="4">
        <v>61.96</v>
      </c>
      <c r="G1357" s="7">
        <v>458.98</v>
      </c>
      <c r="I1357" s="7">
        <f t="shared" si="21"/>
        <v>458.98</v>
      </c>
    </row>
    <row r="1358" spans="1:9" x14ac:dyDescent="0.2">
      <c r="A1358" s="2" t="s">
        <v>15</v>
      </c>
      <c r="B1358" s="15" t="s">
        <v>2123</v>
      </c>
      <c r="C1358" s="15"/>
      <c r="D1358" s="70" t="s">
        <v>384</v>
      </c>
      <c r="E1358" s="4">
        <v>13.57</v>
      </c>
      <c r="F1358" s="4">
        <v>13.57</v>
      </c>
      <c r="G1358" s="7">
        <v>100.5</v>
      </c>
      <c r="I1358" s="7">
        <f t="shared" si="21"/>
        <v>100.5</v>
      </c>
    </row>
    <row r="1359" spans="1:9" x14ac:dyDescent="0.2">
      <c r="A1359" s="2" t="s">
        <v>15</v>
      </c>
      <c r="B1359" s="15" t="s">
        <v>2124</v>
      </c>
      <c r="C1359" s="15"/>
      <c r="D1359" s="70" t="s">
        <v>816</v>
      </c>
      <c r="E1359" s="4">
        <v>3.12</v>
      </c>
      <c r="F1359" s="4">
        <v>3.12</v>
      </c>
      <c r="G1359" s="7">
        <v>14.25</v>
      </c>
      <c r="H1359" s="7">
        <v>6</v>
      </c>
      <c r="I1359" s="7">
        <f t="shared" si="21"/>
        <v>20.25</v>
      </c>
    </row>
    <row r="1360" spans="1:9" x14ac:dyDescent="0.2">
      <c r="A1360" s="1" t="s">
        <v>18</v>
      </c>
      <c r="B1360" t="s">
        <v>2125</v>
      </c>
      <c r="C1360" t="s">
        <v>2126</v>
      </c>
      <c r="D1360" t="s">
        <v>1216</v>
      </c>
      <c r="E1360" s="4">
        <v>184.18</v>
      </c>
      <c r="F1360" s="4">
        <v>184.18</v>
      </c>
      <c r="G1360" s="7">
        <v>1364.26</v>
      </c>
      <c r="I1360" s="7">
        <f t="shared" si="21"/>
        <v>1364.26</v>
      </c>
    </row>
    <row r="1361" spans="1:9" x14ac:dyDescent="0.2">
      <c r="A1361" s="2" t="s">
        <v>15</v>
      </c>
      <c r="B1361" s="14" t="s">
        <v>2127</v>
      </c>
      <c r="C1361" s="15"/>
      <c r="D1361" s="14" t="s">
        <v>366</v>
      </c>
      <c r="E1361" s="4">
        <v>0</v>
      </c>
      <c r="F1361" s="4">
        <v>0</v>
      </c>
      <c r="G1361" s="7">
        <v>0</v>
      </c>
      <c r="I1361" s="7">
        <f t="shared" si="21"/>
        <v>0</v>
      </c>
    </row>
    <row r="1362" spans="1:9" x14ac:dyDescent="0.2">
      <c r="A1362" s="2" t="s">
        <v>15</v>
      </c>
      <c r="B1362" s="14" t="s">
        <v>2128</v>
      </c>
      <c r="C1362" s="17"/>
      <c r="D1362" s="14" t="s">
        <v>384</v>
      </c>
      <c r="E1362" s="4">
        <v>8.8000000000000007</v>
      </c>
      <c r="F1362" s="4">
        <v>8.8000000000000007</v>
      </c>
      <c r="G1362" s="7">
        <v>58.5</v>
      </c>
      <c r="H1362" s="7">
        <v>4.5</v>
      </c>
      <c r="I1362" s="7">
        <f t="shared" si="21"/>
        <v>63</v>
      </c>
    </row>
    <row r="1363" spans="1:9" x14ac:dyDescent="0.2">
      <c r="A1363" s="2" t="s">
        <v>15</v>
      </c>
      <c r="B1363" s="14" t="s">
        <v>2129</v>
      </c>
      <c r="C1363" s="17"/>
      <c r="D1363" s="14" t="s">
        <v>47</v>
      </c>
      <c r="E1363" s="4">
        <v>0</v>
      </c>
      <c r="F1363" s="4">
        <v>0</v>
      </c>
      <c r="G1363" s="7">
        <v>0</v>
      </c>
      <c r="I1363" s="7">
        <f t="shared" si="21"/>
        <v>0</v>
      </c>
    </row>
    <row r="1364" spans="1:9" x14ac:dyDescent="0.2">
      <c r="A1364" s="2" t="s">
        <v>15</v>
      </c>
      <c r="B1364" s="14" t="s">
        <v>2130</v>
      </c>
      <c r="C1364" s="17"/>
      <c r="D1364" s="14" t="s">
        <v>1817</v>
      </c>
      <c r="E1364" s="4">
        <v>7.09</v>
      </c>
      <c r="F1364" s="4">
        <v>7.09</v>
      </c>
      <c r="G1364" s="7">
        <v>52.5</v>
      </c>
      <c r="I1364" s="7">
        <f t="shared" si="21"/>
        <v>52.5</v>
      </c>
    </row>
    <row r="1365" spans="1:9" x14ac:dyDescent="0.2">
      <c r="A1365" s="2" t="s">
        <v>15</v>
      </c>
      <c r="B1365" s="14" t="s">
        <v>2131</v>
      </c>
      <c r="C1365" s="17"/>
      <c r="D1365" s="14" t="s">
        <v>1817</v>
      </c>
      <c r="E1365" s="4">
        <v>0</v>
      </c>
      <c r="F1365" s="4">
        <v>0</v>
      </c>
      <c r="G1365" s="7">
        <v>0</v>
      </c>
      <c r="I1365" s="7">
        <f t="shared" si="21"/>
        <v>0</v>
      </c>
    </row>
    <row r="1366" spans="1:9" x14ac:dyDescent="0.2">
      <c r="A1366" s="2" t="s">
        <v>15</v>
      </c>
      <c r="B1366" s="14" t="s">
        <v>2132</v>
      </c>
      <c r="C1366" s="17" t="s">
        <v>2133</v>
      </c>
      <c r="D1366" s="14" t="s">
        <v>384</v>
      </c>
      <c r="E1366" s="4">
        <v>1.62</v>
      </c>
      <c r="F1366" s="4">
        <v>1.62</v>
      </c>
      <c r="G1366" s="7">
        <v>12</v>
      </c>
      <c r="I1366" s="7">
        <f t="shared" si="21"/>
        <v>12</v>
      </c>
    </row>
    <row r="1367" spans="1:9" x14ac:dyDescent="0.2">
      <c r="A1367" s="2" t="s">
        <v>15</v>
      </c>
      <c r="B1367" s="14" t="s">
        <v>2134</v>
      </c>
      <c r="C1367" s="14"/>
      <c r="D1367" s="14" t="s">
        <v>2135</v>
      </c>
      <c r="E1367" s="4">
        <v>1.92</v>
      </c>
      <c r="F1367" s="4">
        <v>1.92</v>
      </c>
      <c r="G1367" s="7">
        <v>14.25</v>
      </c>
      <c r="I1367" s="7">
        <f t="shared" si="21"/>
        <v>14.25</v>
      </c>
    </row>
    <row r="1368" spans="1:9" x14ac:dyDescent="0.2">
      <c r="A1368" s="2" t="s">
        <v>15</v>
      </c>
      <c r="B1368" s="14" t="s">
        <v>2136</v>
      </c>
      <c r="C1368" s="14"/>
      <c r="D1368" s="14" t="s">
        <v>384</v>
      </c>
      <c r="E1368" s="4">
        <v>26.86</v>
      </c>
      <c r="F1368" s="4">
        <v>26.86</v>
      </c>
      <c r="G1368" s="7">
        <v>195</v>
      </c>
      <c r="H1368" s="7">
        <v>2.63</v>
      </c>
      <c r="I1368" s="7">
        <f t="shared" si="21"/>
        <v>197.63</v>
      </c>
    </row>
    <row r="1369" spans="1:9" x14ac:dyDescent="0.2">
      <c r="A1369" s="57" t="s">
        <v>18</v>
      </c>
      <c r="B1369" s="40" t="s">
        <v>2137</v>
      </c>
      <c r="D1369" t="s">
        <v>2138</v>
      </c>
      <c r="E1369" s="4">
        <v>5.37</v>
      </c>
      <c r="F1369" s="4">
        <v>5.37</v>
      </c>
      <c r="G1369" s="7">
        <v>39.78</v>
      </c>
      <c r="I1369" s="7">
        <f t="shared" si="21"/>
        <v>39.78</v>
      </c>
    </row>
    <row r="1370" spans="1:9" x14ac:dyDescent="0.2">
      <c r="A1370" s="2" t="s">
        <v>15</v>
      </c>
      <c r="B1370" s="15" t="s">
        <v>2139</v>
      </c>
      <c r="C1370" s="15"/>
      <c r="D1370" s="15" t="s">
        <v>1439</v>
      </c>
      <c r="E1370" s="4">
        <v>1.01</v>
      </c>
      <c r="F1370" s="4">
        <v>1.01</v>
      </c>
      <c r="G1370" s="7">
        <v>7.5</v>
      </c>
      <c r="I1370" s="7">
        <f t="shared" si="21"/>
        <v>7.5</v>
      </c>
    </row>
    <row r="1371" spans="1:9" x14ac:dyDescent="0.2">
      <c r="A1371" s="31" t="s">
        <v>15</v>
      </c>
      <c r="B1371" s="67" t="s">
        <v>2140</v>
      </c>
      <c r="C1371" s="15"/>
      <c r="D1371" s="15" t="s">
        <v>366</v>
      </c>
      <c r="E1371" s="4"/>
      <c r="F1371" s="4"/>
      <c r="I1371" s="7">
        <f t="shared" si="21"/>
        <v>0</v>
      </c>
    </row>
    <row r="1372" spans="1:9" x14ac:dyDescent="0.2">
      <c r="A1372" s="2" t="s">
        <v>15</v>
      </c>
      <c r="B1372" s="15" t="s">
        <v>2141</v>
      </c>
      <c r="C1372" s="18" t="s">
        <v>2142</v>
      </c>
      <c r="D1372" s="15" t="s">
        <v>2143</v>
      </c>
      <c r="E1372" s="4">
        <v>2.4300000000000002</v>
      </c>
      <c r="F1372" s="4">
        <v>2.4300000000000002</v>
      </c>
      <c r="G1372" s="7">
        <v>18</v>
      </c>
      <c r="I1372" s="7">
        <f t="shared" si="21"/>
        <v>18</v>
      </c>
    </row>
    <row r="1373" spans="1:9" x14ac:dyDescent="0.2">
      <c r="A1373" s="2" t="s">
        <v>15</v>
      </c>
      <c r="B1373" s="15" t="s">
        <v>2144</v>
      </c>
      <c r="C1373" s="15"/>
      <c r="D1373" s="15" t="s">
        <v>23</v>
      </c>
      <c r="E1373" s="4">
        <v>0</v>
      </c>
      <c r="F1373" s="4">
        <v>0</v>
      </c>
      <c r="G1373" s="7">
        <v>0</v>
      </c>
      <c r="I1373" s="7">
        <f t="shared" si="21"/>
        <v>0</v>
      </c>
    </row>
    <row r="1374" spans="1:9" x14ac:dyDescent="0.2">
      <c r="A1374" s="2" t="s">
        <v>15</v>
      </c>
      <c r="B1374" s="15" t="s">
        <v>2145</v>
      </c>
      <c r="C1374" s="15"/>
      <c r="D1374" s="15" t="s">
        <v>88</v>
      </c>
      <c r="E1374" s="4">
        <v>0.51</v>
      </c>
      <c r="F1374" s="4">
        <v>0.51</v>
      </c>
      <c r="G1374" s="7">
        <v>3.75</v>
      </c>
      <c r="I1374" s="7">
        <f t="shared" si="21"/>
        <v>3.75</v>
      </c>
    </row>
    <row r="1375" spans="1:9" x14ac:dyDescent="0.2">
      <c r="A1375" s="2" t="s">
        <v>15</v>
      </c>
      <c r="B1375" s="14" t="s">
        <v>2146</v>
      </c>
      <c r="C1375" s="14"/>
      <c r="D1375" s="14" t="s">
        <v>1439</v>
      </c>
      <c r="E1375" s="4">
        <v>10.02</v>
      </c>
      <c r="F1375" s="4">
        <v>10.02</v>
      </c>
      <c r="G1375" s="7">
        <v>74.25</v>
      </c>
      <c r="I1375" s="7">
        <f t="shared" si="21"/>
        <v>74.25</v>
      </c>
    </row>
    <row r="1376" spans="1:9" x14ac:dyDescent="0.2">
      <c r="A1376" s="16" t="s">
        <v>18</v>
      </c>
      <c r="B1376" s="17" t="s">
        <v>2147</v>
      </c>
      <c r="C1376" s="17"/>
      <c r="D1376" s="17" t="s">
        <v>249</v>
      </c>
      <c r="E1376" s="4">
        <f>608.14-2.53</f>
        <v>605.61</v>
      </c>
      <c r="F1376" s="4">
        <v>605.61</v>
      </c>
      <c r="G1376" s="7">
        <f>4504.75-18.75</f>
        <v>4486</v>
      </c>
      <c r="I1376" s="7">
        <f t="shared" si="21"/>
        <v>4486</v>
      </c>
    </row>
    <row r="1377" spans="1:9" x14ac:dyDescent="0.2">
      <c r="A1377" s="31" t="s">
        <v>15</v>
      </c>
      <c r="B1377" s="32" t="s">
        <v>2148</v>
      </c>
      <c r="C1377" s="32"/>
      <c r="D1377" s="32" t="s">
        <v>249</v>
      </c>
      <c r="E1377" s="4">
        <v>2.5299999999999998</v>
      </c>
      <c r="F1377" s="4">
        <v>2.5299999999999998</v>
      </c>
      <c r="G1377" s="7">
        <v>18.75</v>
      </c>
      <c r="I1377" s="7">
        <f t="shared" si="21"/>
        <v>18.75</v>
      </c>
    </row>
    <row r="1378" spans="1:9" x14ac:dyDescent="0.2">
      <c r="A1378" s="19" t="s">
        <v>15</v>
      </c>
      <c r="B1378" s="20" t="s">
        <v>2149</v>
      </c>
      <c r="C1378" s="20"/>
      <c r="D1378" s="20" t="s">
        <v>1963</v>
      </c>
      <c r="E1378" s="4">
        <v>24.3</v>
      </c>
      <c r="F1378" s="4">
        <v>24.3</v>
      </c>
      <c r="G1378" s="7">
        <v>180</v>
      </c>
      <c r="I1378" s="7">
        <f t="shared" si="21"/>
        <v>180</v>
      </c>
    </row>
    <row r="1379" spans="1:9" x14ac:dyDescent="0.2">
      <c r="A1379" s="19" t="s">
        <v>15</v>
      </c>
      <c r="B1379" s="20" t="s">
        <v>2150</v>
      </c>
      <c r="C1379" s="21" t="s">
        <v>2151</v>
      </c>
      <c r="D1379" s="20" t="s">
        <v>216</v>
      </c>
      <c r="E1379" s="4">
        <v>0</v>
      </c>
      <c r="F1379" s="4">
        <v>0</v>
      </c>
      <c r="G1379" s="7">
        <v>0</v>
      </c>
      <c r="I1379" s="7">
        <f t="shared" si="21"/>
        <v>0</v>
      </c>
    </row>
    <row r="1380" spans="1:9" x14ac:dyDescent="0.2">
      <c r="A1380" s="19" t="s">
        <v>15</v>
      </c>
      <c r="B1380" s="20" t="s">
        <v>2152</v>
      </c>
      <c r="C1380" s="20"/>
      <c r="D1380" s="20" t="s">
        <v>2153</v>
      </c>
      <c r="E1380" s="4">
        <v>21.34</v>
      </c>
      <c r="F1380" s="4">
        <v>21.34</v>
      </c>
      <c r="G1380" s="7">
        <v>157.5</v>
      </c>
      <c r="H1380" s="7">
        <v>0.38</v>
      </c>
      <c r="I1380" s="7">
        <f t="shared" si="21"/>
        <v>157.88</v>
      </c>
    </row>
    <row r="1381" spans="1:9" x14ac:dyDescent="0.2">
      <c r="A1381" s="19" t="s">
        <v>15</v>
      </c>
      <c r="B1381" s="20" t="s">
        <v>2154</v>
      </c>
      <c r="C1381" s="20"/>
      <c r="D1381" s="20" t="s">
        <v>39</v>
      </c>
      <c r="E1381" s="4">
        <v>0.2</v>
      </c>
      <c r="F1381" s="4">
        <v>0.2</v>
      </c>
      <c r="G1381" s="7">
        <v>1.5</v>
      </c>
      <c r="I1381" s="7">
        <f t="shared" si="21"/>
        <v>1.5</v>
      </c>
    </row>
    <row r="1382" spans="1:9" x14ac:dyDescent="0.2">
      <c r="A1382" s="41" t="s">
        <v>18</v>
      </c>
      <c r="B1382" s="21" t="s">
        <v>2155</v>
      </c>
      <c r="C1382" s="21"/>
      <c r="D1382" s="21" t="s">
        <v>2156</v>
      </c>
      <c r="E1382" s="4">
        <v>3.54</v>
      </c>
      <c r="F1382" s="4">
        <v>3.54</v>
      </c>
      <c r="G1382" s="7">
        <v>26.19</v>
      </c>
      <c r="I1382" s="7">
        <f t="shared" si="21"/>
        <v>26.19</v>
      </c>
    </row>
    <row r="1383" spans="1:9" x14ac:dyDescent="0.2">
      <c r="A1383" s="41" t="s">
        <v>18</v>
      </c>
      <c r="B1383" s="21" t="s">
        <v>2157</v>
      </c>
      <c r="C1383" s="21"/>
      <c r="D1383" s="21" t="s">
        <v>145</v>
      </c>
      <c r="E1383" s="4">
        <f>480.32-9.32</f>
        <v>471</v>
      </c>
      <c r="F1383" s="4">
        <f>480.33-9.32</f>
        <v>471.01</v>
      </c>
      <c r="G1383" s="7">
        <f>3557.97-69</f>
        <v>3488.97</v>
      </c>
      <c r="I1383" s="7">
        <f t="shared" si="21"/>
        <v>3488.97</v>
      </c>
    </row>
    <row r="1384" spans="1:9" x14ac:dyDescent="0.2">
      <c r="A1384" s="19" t="s">
        <v>15</v>
      </c>
      <c r="B1384" s="20" t="s">
        <v>2158</v>
      </c>
      <c r="C1384" s="20"/>
      <c r="D1384" s="20" t="s">
        <v>145</v>
      </c>
      <c r="E1384" s="4">
        <v>9.32</v>
      </c>
      <c r="F1384" s="4">
        <v>9.32</v>
      </c>
      <c r="G1384" s="7">
        <v>69</v>
      </c>
      <c r="I1384" s="7">
        <f t="shared" si="21"/>
        <v>69</v>
      </c>
    </row>
    <row r="1385" spans="1:9" x14ac:dyDescent="0.2">
      <c r="A1385" s="19" t="s">
        <v>15</v>
      </c>
      <c r="B1385" s="70" t="s">
        <v>2159</v>
      </c>
      <c r="C1385" s="70"/>
      <c r="D1385" s="70" t="s">
        <v>163</v>
      </c>
      <c r="E1385" s="4">
        <v>15.29</v>
      </c>
      <c r="F1385" s="4">
        <v>15.29</v>
      </c>
      <c r="G1385" s="7">
        <v>113.25</v>
      </c>
      <c r="I1385" s="7">
        <f t="shared" si="21"/>
        <v>113.25</v>
      </c>
    </row>
    <row r="1386" spans="1:9" x14ac:dyDescent="0.2">
      <c r="A1386" s="44" t="s">
        <v>26</v>
      </c>
      <c r="B1386" s="76" t="s">
        <v>2160</v>
      </c>
      <c r="C1386" s="76"/>
      <c r="D1386" s="76" t="s">
        <v>2161</v>
      </c>
      <c r="E1386" s="4">
        <v>319.08999999999997</v>
      </c>
      <c r="F1386" s="4">
        <v>319.08999999999997</v>
      </c>
      <c r="G1386" s="7">
        <v>2363.6</v>
      </c>
      <c r="I1386" s="7">
        <f t="shared" si="21"/>
        <v>2363.6</v>
      </c>
    </row>
    <row r="1387" spans="1:9" x14ac:dyDescent="0.2">
      <c r="A1387" s="44" t="s">
        <v>26</v>
      </c>
      <c r="B1387" s="76" t="s">
        <v>2162</v>
      </c>
      <c r="C1387" s="76"/>
      <c r="D1387" s="76" t="s">
        <v>127</v>
      </c>
      <c r="E1387" s="4">
        <v>2612.52</v>
      </c>
      <c r="F1387" s="4">
        <v>2614.86</v>
      </c>
      <c r="G1387" s="7">
        <v>19317.5</v>
      </c>
      <c r="H1387" s="7">
        <v>35</v>
      </c>
      <c r="I1387" s="7">
        <f t="shared" si="21"/>
        <v>19352.5</v>
      </c>
    </row>
    <row r="1388" spans="1:9" x14ac:dyDescent="0.2">
      <c r="A1388" s="46" t="s">
        <v>18</v>
      </c>
      <c r="B1388" s="69" t="s">
        <v>2163</v>
      </c>
      <c r="C1388" s="69"/>
      <c r="D1388" s="69" t="s">
        <v>2164</v>
      </c>
      <c r="E1388" s="4">
        <v>3284.74</v>
      </c>
      <c r="F1388" s="4">
        <v>3284.74</v>
      </c>
      <c r="G1388" s="7">
        <v>24331.42</v>
      </c>
      <c r="I1388" s="7">
        <f t="shared" si="21"/>
        <v>24331.42</v>
      </c>
    </row>
    <row r="1389" spans="1:9" x14ac:dyDescent="0.2">
      <c r="A1389" s="19" t="s">
        <v>15</v>
      </c>
      <c r="B1389" s="20" t="s">
        <v>2165</v>
      </c>
      <c r="C1389" s="70"/>
      <c r="D1389" s="20" t="s">
        <v>2164</v>
      </c>
      <c r="E1389" s="4">
        <v>0</v>
      </c>
      <c r="F1389" s="4">
        <v>0</v>
      </c>
      <c r="G1389" s="7">
        <v>0</v>
      </c>
      <c r="I1389" s="7">
        <f t="shared" si="21"/>
        <v>0</v>
      </c>
    </row>
    <row r="1390" spans="1:9" x14ac:dyDescent="0.2">
      <c r="A1390" s="16" t="s">
        <v>18</v>
      </c>
      <c r="B1390" s="18" t="s">
        <v>2166</v>
      </c>
      <c r="D1390" s="76" t="s">
        <v>1658</v>
      </c>
      <c r="E1390" s="4">
        <v>83.23</v>
      </c>
      <c r="F1390" s="4">
        <v>83.23</v>
      </c>
      <c r="G1390" s="7">
        <v>616.52</v>
      </c>
      <c r="I1390" s="7">
        <f t="shared" si="21"/>
        <v>616.52</v>
      </c>
    </row>
    <row r="1391" spans="1:9" x14ac:dyDescent="0.2">
      <c r="A1391" s="2" t="s">
        <v>15</v>
      </c>
      <c r="B1391" s="14" t="s">
        <v>2167</v>
      </c>
      <c r="C1391" s="54"/>
      <c r="D1391" s="64" t="s">
        <v>37</v>
      </c>
      <c r="E1391" s="4">
        <v>7.29</v>
      </c>
      <c r="F1391" s="4">
        <v>7.29</v>
      </c>
      <c r="G1391" s="7">
        <v>54</v>
      </c>
      <c r="I1391" s="7">
        <f t="shared" si="21"/>
        <v>54</v>
      </c>
    </row>
    <row r="1392" spans="1:9" x14ac:dyDescent="0.2">
      <c r="A1392" s="45" t="s">
        <v>26</v>
      </c>
      <c r="B1392" s="26" t="s">
        <v>2168</v>
      </c>
      <c r="C1392" s="54"/>
      <c r="D1392" s="64" t="s">
        <v>145</v>
      </c>
      <c r="E1392" s="4">
        <v>0</v>
      </c>
      <c r="F1392" s="4">
        <v>0</v>
      </c>
      <c r="G1392" s="7">
        <v>0</v>
      </c>
      <c r="I1392" s="7">
        <f t="shared" si="21"/>
        <v>0</v>
      </c>
    </row>
    <row r="1393" spans="1:9" x14ac:dyDescent="0.2">
      <c r="A1393" s="2" t="s">
        <v>15</v>
      </c>
      <c r="B1393" s="14" t="s">
        <v>2169</v>
      </c>
      <c r="C1393" s="17"/>
      <c r="D1393" s="20" t="s">
        <v>23</v>
      </c>
      <c r="E1393" s="4">
        <v>207.37</v>
      </c>
      <c r="F1393" s="4">
        <v>207.37</v>
      </c>
      <c r="G1393" s="7">
        <v>1519.38</v>
      </c>
      <c r="H1393" s="7">
        <v>11.25</v>
      </c>
      <c r="I1393" s="7">
        <f t="shared" si="21"/>
        <v>1530.63</v>
      </c>
    </row>
    <row r="1394" spans="1:9" x14ac:dyDescent="0.2">
      <c r="A1394" s="2" t="s">
        <v>15</v>
      </c>
      <c r="B1394" s="14" t="s">
        <v>2170</v>
      </c>
      <c r="C1394" s="26" t="s">
        <v>2171</v>
      </c>
      <c r="D1394" s="20" t="s">
        <v>2172</v>
      </c>
      <c r="E1394" s="4">
        <v>0</v>
      </c>
      <c r="F1394" s="4">
        <v>0</v>
      </c>
      <c r="G1394" s="7">
        <v>0</v>
      </c>
      <c r="I1394" s="7">
        <f t="shared" si="21"/>
        <v>0</v>
      </c>
    </row>
    <row r="1395" spans="1:9" x14ac:dyDescent="0.2">
      <c r="A1395" s="2" t="s">
        <v>15</v>
      </c>
      <c r="B1395" s="14" t="s">
        <v>2173</v>
      </c>
      <c r="C1395" s="14"/>
      <c r="D1395" s="20" t="s">
        <v>1096</v>
      </c>
      <c r="E1395" s="4">
        <v>0</v>
      </c>
      <c r="F1395" s="4">
        <v>0</v>
      </c>
      <c r="G1395" s="7">
        <v>0</v>
      </c>
      <c r="I1395" s="7">
        <f t="shared" si="21"/>
        <v>0</v>
      </c>
    </row>
    <row r="1396" spans="1:9" x14ac:dyDescent="0.2">
      <c r="A1396" s="2" t="s">
        <v>15</v>
      </c>
      <c r="B1396" s="14" t="s">
        <v>2174</v>
      </c>
      <c r="C1396" s="14"/>
      <c r="D1396" s="20" t="s">
        <v>425</v>
      </c>
      <c r="E1396" s="4">
        <v>0</v>
      </c>
      <c r="F1396" s="4">
        <v>0</v>
      </c>
      <c r="G1396" s="7">
        <v>0</v>
      </c>
      <c r="I1396" s="7">
        <f t="shared" si="21"/>
        <v>0</v>
      </c>
    </row>
    <row r="1397" spans="1:9" x14ac:dyDescent="0.2">
      <c r="A1397" s="2" t="s">
        <v>15</v>
      </c>
      <c r="B1397" s="14" t="s">
        <v>2175</v>
      </c>
      <c r="C1397" s="14"/>
      <c r="D1397" s="20" t="s">
        <v>39</v>
      </c>
      <c r="E1397" s="4">
        <v>3.55</v>
      </c>
      <c r="F1397" s="4">
        <v>3.54</v>
      </c>
      <c r="G1397" s="7">
        <v>26.25</v>
      </c>
      <c r="I1397" s="7">
        <f t="shared" si="21"/>
        <v>26.25</v>
      </c>
    </row>
    <row r="1398" spans="1:9" x14ac:dyDescent="0.2">
      <c r="A1398" s="27" t="s">
        <v>18</v>
      </c>
      <c r="B1398" s="28" t="s">
        <v>2176</v>
      </c>
      <c r="C1398" s="17"/>
      <c r="D1398" s="21" t="s">
        <v>687</v>
      </c>
      <c r="E1398" s="4">
        <v>5699.44</v>
      </c>
      <c r="F1398" s="4">
        <v>5699.44</v>
      </c>
      <c r="G1398" s="7">
        <v>42218.1</v>
      </c>
      <c r="I1398" s="7">
        <f t="shared" si="21"/>
        <v>42218.1</v>
      </c>
    </row>
    <row r="1399" spans="1:9" x14ac:dyDescent="0.2">
      <c r="A1399" s="31" t="s">
        <v>15</v>
      </c>
      <c r="B1399" s="32" t="s">
        <v>2177</v>
      </c>
      <c r="C1399" s="14"/>
      <c r="D1399" s="20" t="s">
        <v>687</v>
      </c>
      <c r="E1399" s="4"/>
      <c r="F1399" s="4"/>
      <c r="I1399" s="7">
        <f t="shared" si="21"/>
        <v>0</v>
      </c>
    </row>
    <row r="1400" spans="1:9" x14ac:dyDescent="0.2">
      <c r="A1400" s="22" t="s">
        <v>15</v>
      </c>
      <c r="B1400" s="23" t="s">
        <v>2178</v>
      </c>
      <c r="C1400" s="14"/>
      <c r="D1400" s="20" t="s">
        <v>816</v>
      </c>
      <c r="E1400" s="4"/>
      <c r="F1400" s="4"/>
      <c r="I1400" s="7">
        <f t="shared" si="21"/>
        <v>0</v>
      </c>
    </row>
    <row r="1401" spans="1:9" x14ac:dyDescent="0.2">
      <c r="A1401" s="22" t="s">
        <v>15</v>
      </c>
      <c r="B1401" s="23" t="s">
        <v>2179</v>
      </c>
      <c r="C1401" s="14"/>
      <c r="D1401" s="20" t="s">
        <v>2180</v>
      </c>
      <c r="E1401" s="4">
        <v>0</v>
      </c>
      <c r="F1401" s="4">
        <v>0</v>
      </c>
      <c r="G1401" s="7">
        <v>0</v>
      </c>
      <c r="I1401" s="7">
        <f t="shared" si="21"/>
        <v>0</v>
      </c>
    </row>
    <row r="1402" spans="1:9" x14ac:dyDescent="0.2">
      <c r="A1402" s="31" t="s">
        <v>15</v>
      </c>
      <c r="B1402" s="32" t="s">
        <v>2181</v>
      </c>
      <c r="C1402" s="32"/>
      <c r="D1402" s="20" t="s">
        <v>857</v>
      </c>
      <c r="E1402" s="4"/>
      <c r="F1402" s="4"/>
      <c r="I1402" s="7">
        <f t="shared" si="21"/>
        <v>0</v>
      </c>
    </row>
    <row r="1403" spans="1:9" x14ac:dyDescent="0.2">
      <c r="A1403" s="29" t="s">
        <v>26</v>
      </c>
      <c r="B1403" s="30" t="s">
        <v>2182</v>
      </c>
      <c r="C1403" s="26"/>
      <c r="D1403" s="37" t="s">
        <v>769</v>
      </c>
      <c r="E1403" s="4">
        <v>0</v>
      </c>
      <c r="F1403" s="4">
        <v>0</v>
      </c>
      <c r="G1403" s="7">
        <v>0</v>
      </c>
      <c r="I1403" s="7">
        <f t="shared" si="21"/>
        <v>0</v>
      </c>
    </row>
    <row r="1404" spans="1:9" x14ac:dyDescent="0.2">
      <c r="A1404" s="22" t="s">
        <v>15</v>
      </c>
      <c r="B1404" s="23" t="s">
        <v>2183</v>
      </c>
      <c r="C1404" s="14" t="s">
        <v>2184</v>
      </c>
      <c r="D1404" s="20" t="s">
        <v>663</v>
      </c>
      <c r="E1404" s="4"/>
      <c r="F1404" s="4"/>
      <c r="I1404" s="7">
        <f t="shared" si="21"/>
        <v>0</v>
      </c>
    </row>
    <row r="1405" spans="1:9" x14ac:dyDescent="0.2">
      <c r="A1405" s="29" t="s">
        <v>26</v>
      </c>
      <c r="B1405" s="30" t="s">
        <v>2185</v>
      </c>
      <c r="C1405" s="26"/>
      <c r="D1405" s="37" t="s">
        <v>1214</v>
      </c>
      <c r="E1405" s="4">
        <v>8453.2199999999993</v>
      </c>
      <c r="F1405" s="4">
        <v>8453.17</v>
      </c>
      <c r="G1405" s="7">
        <v>61865.42</v>
      </c>
      <c r="H1405" s="7">
        <v>506.7</v>
      </c>
      <c r="I1405" s="7">
        <f t="shared" si="21"/>
        <v>62372.119999999995</v>
      </c>
    </row>
    <row r="1406" spans="1:9" x14ac:dyDescent="0.2">
      <c r="A1406" s="60" t="s">
        <v>18</v>
      </c>
      <c r="B1406" s="69" t="s">
        <v>2186</v>
      </c>
      <c r="C1406" s="69" t="s">
        <v>2187</v>
      </c>
      <c r="D1406" s="69" t="s">
        <v>2188</v>
      </c>
      <c r="E1406" s="4">
        <v>71.790000000000006</v>
      </c>
      <c r="F1406" s="4">
        <v>71.180000000000007</v>
      </c>
      <c r="G1406" s="7">
        <v>527.25</v>
      </c>
      <c r="I1406" s="7">
        <f t="shared" si="21"/>
        <v>527.25</v>
      </c>
    </row>
    <row r="1407" spans="1:9" x14ac:dyDescent="0.2">
      <c r="A1407" s="36" t="s">
        <v>15</v>
      </c>
      <c r="B1407" s="20" t="s">
        <v>2189</v>
      </c>
      <c r="C1407" s="21" t="s">
        <v>2187</v>
      </c>
      <c r="D1407" s="20" t="s">
        <v>2188</v>
      </c>
      <c r="E1407" s="4">
        <v>0</v>
      </c>
      <c r="F1407" s="4">
        <v>0</v>
      </c>
      <c r="G1407" s="7">
        <v>0</v>
      </c>
      <c r="I1407" s="7">
        <f t="shared" si="21"/>
        <v>0</v>
      </c>
    </row>
    <row r="1408" spans="1:9" x14ac:dyDescent="0.2">
      <c r="A1408" s="53" t="s">
        <v>18</v>
      </c>
      <c r="B1408" s="21" t="s">
        <v>2190</v>
      </c>
      <c r="C1408" s="21"/>
      <c r="D1408" s="21" t="s">
        <v>2191</v>
      </c>
      <c r="E1408" s="4">
        <v>227.34</v>
      </c>
      <c r="F1408" s="4">
        <v>227.34</v>
      </c>
      <c r="G1408" s="7">
        <v>1684</v>
      </c>
      <c r="I1408" s="7">
        <f t="shared" si="21"/>
        <v>1684</v>
      </c>
    </row>
    <row r="1409" spans="1:9" x14ac:dyDescent="0.2">
      <c r="A1409" s="53" t="s">
        <v>18</v>
      </c>
      <c r="B1409" s="21" t="s">
        <v>2192</v>
      </c>
      <c r="C1409" s="21"/>
      <c r="D1409" s="21" t="s">
        <v>1850</v>
      </c>
      <c r="E1409" s="4">
        <v>77.09</v>
      </c>
      <c r="F1409" s="4">
        <v>77.09</v>
      </c>
      <c r="G1409" s="7">
        <v>571</v>
      </c>
      <c r="I1409" s="7">
        <f t="shared" si="21"/>
        <v>571</v>
      </c>
    </row>
    <row r="1410" spans="1:9" x14ac:dyDescent="0.2">
      <c r="A1410" s="36" t="s">
        <v>15</v>
      </c>
      <c r="B1410" s="20" t="s">
        <v>2193</v>
      </c>
      <c r="C1410" s="20"/>
      <c r="D1410" s="20" t="s">
        <v>23</v>
      </c>
      <c r="E1410" s="4">
        <v>0</v>
      </c>
      <c r="F1410" s="4">
        <v>0</v>
      </c>
      <c r="G1410" s="7">
        <v>0</v>
      </c>
      <c r="I1410" s="7">
        <f t="shared" si="21"/>
        <v>0</v>
      </c>
    </row>
    <row r="1411" spans="1:9" x14ac:dyDescent="0.2">
      <c r="A1411" s="36" t="s">
        <v>15</v>
      </c>
      <c r="B1411" s="20" t="s">
        <v>2194</v>
      </c>
      <c r="C1411" s="21" t="s">
        <v>2195</v>
      </c>
      <c r="D1411" s="20" t="s">
        <v>2196</v>
      </c>
      <c r="E1411" s="4"/>
      <c r="F1411" s="4"/>
      <c r="I1411" s="7">
        <f t="shared" si="21"/>
        <v>0</v>
      </c>
    </row>
    <row r="1412" spans="1:9" x14ac:dyDescent="0.2">
      <c r="A1412" s="36" t="s">
        <v>15</v>
      </c>
      <c r="B1412" s="20" t="s">
        <v>2197</v>
      </c>
      <c r="C1412" s="21" t="s">
        <v>2198</v>
      </c>
      <c r="D1412" s="20" t="s">
        <v>37</v>
      </c>
      <c r="E1412" s="4">
        <v>0.61</v>
      </c>
      <c r="F1412" s="4">
        <v>0.61</v>
      </c>
      <c r="G1412" s="7">
        <v>4.5</v>
      </c>
      <c r="I1412" s="7">
        <f t="shared" si="21"/>
        <v>4.5</v>
      </c>
    </row>
    <row r="1413" spans="1:9" x14ac:dyDescent="0.2">
      <c r="A1413" s="36" t="s">
        <v>15</v>
      </c>
      <c r="B1413" s="20" t="s">
        <v>2199</v>
      </c>
      <c r="C1413" s="21"/>
      <c r="D1413" s="20" t="s">
        <v>2200</v>
      </c>
      <c r="E1413" s="4">
        <v>0</v>
      </c>
      <c r="F1413" s="4">
        <v>0</v>
      </c>
      <c r="G1413" s="7">
        <v>0</v>
      </c>
      <c r="I1413" s="7">
        <f t="shared" ref="I1413:I1476" si="22">SUM(G1413:H1413)</f>
        <v>0</v>
      </c>
    </row>
    <row r="1414" spans="1:9" x14ac:dyDescent="0.2">
      <c r="A1414" s="31" t="s">
        <v>15</v>
      </c>
      <c r="B1414" s="32" t="s">
        <v>2201</v>
      </c>
      <c r="C1414" s="32"/>
      <c r="D1414" s="20" t="s">
        <v>91</v>
      </c>
      <c r="E1414" s="4">
        <v>0.41</v>
      </c>
      <c r="F1414" s="4">
        <v>0.41</v>
      </c>
      <c r="G1414" s="7">
        <v>3</v>
      </c>
      <c r="I1414" s="7">
        <f t="shared" si="22"/>
        <v>3</v>
      </c>
    </row>
    <row r="1415" spans="1:9" x14ac:dyDescent="0.2">
      <c r="A1415" s="2" t="s">
        <v>15</v>
      </c>
      <c r="B1415" s="15" t="s">
        <v>2202</v>
      </c>
      <c r="C1415" s="18" t="s">
        <v>2203</v>
      </c>
      <c r="D1415" s="70" t="s">
        <v>384</v>
      </c>
      <c r="E1415" s="4">
        <v>44.35</v>
      </c>
      <c r="F1415" s="4">
        <v>44.35</v>
      </c>
      <c r="G1415" s="7">
        <v>328.5</v>
      </c>
      <c r="I1415" s="7">
        <f t="shared" si="22"/>
        <v>328.5</v>
      </c>
    </row>
    <row r="1416" spans="1:9" x14ac:dyDescent="0.2">
      <c r="A1416" s="16" t="s">
        <v>18</v>
      </c>
      <c r="B1416" s="18" t="s">
        <v>2204</v>
      </c>
      <c r="C1416" s="18"/>
      <c r="D1416" s="73" t="s">
        <v>145</v>
      </c>
      <c r="E1416" s="4">
        <f>14.99-3.04</f>
        <v>11.95</v>
      </c>
      <c r="F1416" s="4">
        <v>11.95</v>
      </c>
      <c r="G1416" s="7">
        <f>111-22.5</f>
        <v>88.5</v>
      </c>
      <c r="I1416" s="7">
        <f t="shared" si="22"/>
        <v>88.5</v>
      </c>
    </row>
    <row r="1417" spans="1:9" x14ac:dyDescent="0.2">
      <c r="A1417" s="2" t="s">
        <v>15</v>
      </c>
      <c r="B1417" s="15" t="s">
        <v>2205</v>
      </c>
      <c r="C1417" s="15"/>
      <c r="D1417" s="70" t="s">
        <v>145</v>
      </c>
      <c r="E1417" s="4">
        <v>3.04</v>
      </c>
      <c r="F1417" s="4">
        <v>3.04</v>
      </c>
      <c r="G1417" s="7">
        <v>22.5</v>
      </c>
      <c r="I1417" s="7">
        <f t="shared" si="22"/>
        <v>22.5</v>
      </c>
    </row>
    <row r="1418" spans="1:9" x14ac:dyDescent="0.2">
      <c r="A1418" s="2" t="s">
        <v>15</v>
      </c>
      <c r="B1418" s="15" t="s">
        <v>2206</v>
      </c>
      <c r="C1418" s="18"/>
      <c r="D1418" s="70" t="s">
        <v>397</v>
      </c>
      <c r="E1418" s="4">
        <v>0</v>
      </c>
      <c r="F1418" s="4">
        <v>0</v>
      </c>
      <c r="G1418" s="7">
        <v>0</v>
      </c>
      <c r="I1418" s="7">
        <f t="shared" si="22"/>
        <v>0</v>
      </c>
    </row>
    <row r="1419" spans="1:9" x14ac:dyDescent="0.2">
      <c r="A1419" s="2" t="s">
        <v>15</v>
      </c>
      <c r="B1419" s="15" t="s">
        <v>2207</v>
      </c>
      <c r="C1419" s="15"/>
      <c r="D1419" s="70" t="s">
        <v>949</v>
      </c>
      <c r="E1419" s="4">
        <v>3.09</v>
      </c>
      <c r="F1419" s="4">
        <v>3.09</v>
      </c>
      <c r="G1419" s="7">
        <v>21.75</v>
      </c>
      <c r="H1419" s="7">
        <v>0.75</v>
      </c>
      <c r="I1419" s="7">
        <f t="shared" si="22"/>
        <v>22.5</v>
      </c>
    </row>
    <row r="1420" spans="1:9" x14ac:dyDescent="0.2">
      <c r="A1420" s="31" t="s">
        <v>15</v>
      </c>
      <c r="B1420" s="32" t="s">
        <v>2208</v>
      </c>
      <c r="C1420" s="14"/>
      <c r="D1420" s="20" t="s">
        <v>343</v>
      </c>
      <c r="E1420" s="4">
        <v>5.46</v>
      </c>
      <c r="F1420" s="4">
        <v>5.47</v>
      </c>
      <c r="G1420" s="7">
        <v>40.5</v>
      </c>
      <c r="I1420" s="7">
        <f t="shared" si="22"/>
        <v>40.5</v>
      </c>
    </row>
    <row r="1421" spans="1:9" x14ac:dyDescent="0.2">
      <c r="A1421" s="2" t="s">
        <v>15</v>
      </c>
      <c r="B1421" s="15" t="s">
        <v>2209</v>
      </c>
      <c r="C1421" s="15"/>
      <c r="D1421" s="70" t="s">
        <v>163</v>
      </c>
      <c r="E1421" s="4">
        <v>5.16</v>
      </c>
      <c r="F1421" s="4">
        <v>5.16</v>
      </c>
      <c r="G1421" s="7">
        <v>38.25</v>
      </c>
      <c r="I1421" s="7">
        <f t="shared" si="22"/>
        <v>38.25</v>
      </c>
    </row>
    <row r="1422" spans="1:9" x14ac:dyDescent="0.2">
      <c r="A1422" s="2" t="s">
        <v>15</v>
      </c>
      <c r="B1422" s="14" t="s">
        <v>2210</v>
      </c>
      <c r="C1422" s="14"/>
      <c r="D1422" s="20" t="s">
        <v>163</v>
      </c>
      <c r="E1422" s="4">
        <v>0</v>
      </c>
      <c r="F1422" s="4">
        <v>0</v>
      </c>
      <c r="G1422" s="7">
        <v>0</v>
      </c>
      <c r="I1422" s="7">
        <f t="shared" si="22"/>
        <v>0</v>
      </c>
    </row>
    <row r="1423" spans="1:9" x14ac:dyDescent="0.2">
      <c r="A1423" s="31" t="s">
        <v>15</v>
      </c>
      <c r="B1423" s="32" t="s">
        <v>2211</v>
      </c>
      <c r="C1423" s="14"/>
      <c r="D1423" s="20" t="s">
        <v>151</v>
      </c>
      <c r="E1423" s="4">
        <v>0</v>
      </c>
      <c r="F1423" s="4">
        <v>0</v>
      </c>
      <c r="G1423" s="7">
        <v>0</v>
      </c>
      <c r="I1423" s="7">
        <f t="shared" si="22"/>
        <v>0</v>
      </c>
    </row>
    <row r="1424" spans="1:9" x14ac:dyDescent="0.2">
      <c r="A1424" s="2" t="s">
        <v>15</v>
      </c>
      <c r="B1424" s="14" t="s">
        <v>2212</v>
      </c>
      <c r="C1424" s="14"/>
      <c r="D1424" s="20" t="s">
        <v>384</v>
      </c>
      <c r="E1424" s="4">
        <v>1.82</v>
      </c>
      <c r="F1424" s="4">
        <v>1.82</v>
      </c>
      <c r="G1424" s="7">
        <v>13.5</v>
      </c>
      <c r="I1424" s="7">
        <f t="shared" si="22"/>
        <v>13.5</v>
      </c>
    </row>
    <row r="1425" spans="1:9" x14ac:dyDescent="0.2">
      <c r="A1425" s="45" t="s">
        <v>26</v>
      </c>
      <c r="B1425" s="26" t="s">
        <v>2213</v>
      </c>
      <c r="C1425" s="26"/>
      <c r="D1425" s="37" t="s">
        <v>523</v>
      </c>
      <c r="E1425" s="4">
        <v>78.16</v>
      </c>
      <c r="F1425" s="4">
        <v>76.44</v>
      </c>
      <c r="G1425" s="7">
        <v>566.25</v>
      </c>
      <c r="I1425" s="7">
        <f t="shared" si="22"/>
        <v>566.25</v>
      </c>
    </row>
    <row r="1426" spans="1:9" x14ac:dyDescent="0.2">
      <c r="A1426" s="2" t="s">
        <v>15</v>
      </c>
      <c r="B1426" s="15" t="s">
        <v>2214</v>
      </c>
      <c r="C1426" s="18" t="s">
        <v>2215</v>
      </c>
      <c r="D1426" s="70" t="s">
        <v>91</v>
      </c>
      <c r="E1426" s="4">
        <v>86.57</v>
      </c>
      <c r="F1426" s="4">
        <v>86.57</v>
      </c>
      <c r="G1426" s="7">
        <v>641.25</v>
      </c>
      <c r="I1426" s="7">
        <f t="shared" si="22"/>
        <v>641.25</v>
      </c>
    </row>
    <row r="1427" spans="1:9" x14ac:dyDescent="0.2">
      <c r="A1427" s="2" t="s">
        <v>15</v>
      </c>
      <c r="B1427" s="14" t="s">
        <v>2216</v>
      </c>
      <c r="C1427" s="18" t="s">
        <v>2217</v>
      </c>
      <c r="D1427" s="20" t="s">
        <v>156</v>
      </c>
      <c r="E1427" s="4">
        <v>16.350000000000001</v>
      </c>
      <c r="F1427" s="4">
        <v>16.350000000000001</v>
      </c>
      <c r="G1427" s="7">
        <v>121.13</v>
      </c>
      <c r="I1427" s="7">
        <f t="shared" si="22"/>
        <v>121.13</v>
      </c>
    </row>
    <row r="1428" spans="1:9" x14ac:dyDescent="0.2">
      <c r="A1428" s="2" t="s">
        <v>15</v>
      </c>
      <c r="B1428" s="15" t="s">
        <v>2218</v>
      </c>
      <c r="C1428" s="18"/>
      <c r="D1428" s="70" t="s">
        <v>23</v>
      </c>
      <c r="E1428" s="4">
        <v>1.62</v>
      </c>
      <c r="F1428" s="4">
        <v>1.62</v>
      </c>
      <c r="G1428" s="7">
        <v>12</v>
      </c>
      <c r="I1428" s="7">
        <f t="shared" si="22"/>
        <v>12</v>
      </c>
    </row>
    <row r="1429" spans="1:9" x14ac:dyDescent="0.2">
      <c r="A1429" s="45" t="s">
        <v>18</v>
      </c>
      <c r="B1429" s="65" t="s">
        <v>2219</v>
      </c>
      <c r="C1429" s="65"/>
      <c r="D1429" s="76" t="s">
        <v>249</v>
      </c>
      <c r="E1429" s="4">
        <v>260.29000000000002</v>
      </c>
      <c r="F1429" s="4">
        <v>215.84</v>
      </c>
      <c r="G1429" s="7">
        <v>1598.82</v>
      </c>
      <c r="I1429" s="7">
        <f t="shared" si="22"/>
        <v>1598.82</v>
      </c>
    </row>
    <row r="1430" spans="1:9" x14ac:dyDescent="0.2">
      <c r="A1430" s="45" t="s">
        <v>26</v>
      </c>
      <c r="B1430" s="65" t="s">
        <v>2220</v>
      </c>
      <c r="C1430" s="65"/>
      <c r="D1430" s="76" t="s">
        <v>2138</v>
      </c>
      <c r="E1430" s="4">
        <v>29201.64</v>
      </c>
      <c r="F1430" s="61">
        <v>29201.64</v>
      </c>
      <c r="G1430" s="7">
        <v>214054.01</v>
      </c>
      <c r="H1430" s="7">
        <v>1521.72</v>
      </c>
      <c r="I1430" s="7">
        <f t="shared" si="22"/>
        <v>215575.73</v>
      </c>
    </row>
    <row r="1431" spans="1:9" x14ac:dyDescent="0.2">
      <c r="A1431" s="74" t="s">
        <v>18</v>
      </c>
      <c r="B1431" s="75" t="s">
        <v>2221</v>
      </c>
      <c r="C1431" s="69"/>
      <c r="D1431" s="69" t="s">
        <v>1839</v>
      </c>
      <c r="E1431" s="4"/>
      <c r="F1431" s="4"/>
      <c r="I1431" s="7">
        <f t="shared" si="22"/>
        <v>0</v>
      </c>
    </row>
    <row r="1432" spans="1:9" x14ac:dyDescent="0.2">
      <c r="A1432" s="36" t="s">
        <v>15</v>
      </c>
      <c r="B1432" s="20" t="s">
        <v>2222</v>
      </c>
      <c r="C1432" s="20"/>
      <c r="D1432" s="20" t="s">
        <v>1439</v>
      </c>
      <c r="E1432" s="4">
        <v>0</v>
      </c>
      <c r="F1432" s="4">
        <v>0</v>
      </c>
      <c r="G1432" s="7">
        <v>0</v>
      </c>
      <c r="I1432" s="7">
        <f t="shared" si="22"/>
        <v>0</v>
      </c>
    </row>
    <row r="1433" spans="1:9" x14ac:dyDescent="0.2">
      <c r="A1433" s="46" t="s">
        <v>18</v>
      </c>
      <c r="B1433" s="69" t="s">
        <v>2223</v>
      </c>
      <c r="C1433" s="69"/>
      <c r="D1433" s="69" t="s">
        <v>541</v>
      </c>
      <c r="E1433" s="4">
        <f>191.78+10.56</f>
        <v>202.34</v>
      </c>
      <c r="F1433" s="4">
        <f>202.34</f>
        <v>202.34</v>
      </c>
      <c r="G1433" s="7">
        <f>202.34/0.135</f>
        <v>1498.8148148148148</v>
      </c>
      <c r="I1433" s="7">
        <f t="shared" si="22"/>
        <v>1498.8148148148148</v>
      </c>
    </row>
    <row r="1434" spans="1:9" x14ac:dyDescent="0.2">
      <c r="A1434" s="2" t="s">
        <v>15</v>
      </c>
      <c r="B1434" s="14" t="s">
        <v>2224</v>
      </c>
      <c r="C1434" s="14"/>
      <c r="D1434" s="20" t="s">
        <v>2225</v>
      </c>
      <c r="E1434" s="4">
        <v>2.4300000000000002</v>
      </c>
      <c r="F1434" s="4">
        <v>2.4300000000000002</v>
      </c>
      <c r="G1434" s="7">
        <v>18</v>
      </c>
      <c r="I1434" s="7">
        <f t="shared" si="22"/>
        <v>18</v>
      </c>
    </row>
    <row r="1435" spans="1:9" x14ac:dyDescent="0.2">
      <c r="A1435" s="31" t="s">
        <v>15</v>
      </c>
      <c r="B1435" s="67" t="s">
        <v>2226</v>
      </c>
      <c r="C1435" s="15"/>
      <c r="D1435" s="70" t="s">
        <v>2227</v>
      </c>
      <c r="E1435" s="4">
        <v>10.43</v>
      </c>
      <c r="F1435" s="4">
        <v>10.43</v>
      </c>
      <c r="G1435" s="7">
        <v>75</v>
      </c>
      <c r="H1435" s="7">
        <v>1.5</v>
      </c>
      <c r="I1435" s="7">
        <f t="shared" si="22"/>
        <v>76.5</v>
      </c>
    </row>
    <row r="1436" spans="1:9" x14ac:dyDescent="0.2">
      <c r="A1436" s="31" t="s">
        <v>15</v>
      </c>
      <c r="B1436" s="67" t="s">
        <v>2228</v>
      </c>
      <c r="C1436" s="65" t="s">
        <v>2229</v>
      </c>
      <c r="D1436" s="70" t="s">
        <v>1467</v>
      </c>
      <c r="E1436" s="4">
        <v>1.22</v>
      </c>
      <c r="F1436" s="4">
        <v>1.22</v>
      </c>
      <c r="G1436" s="7">
        <v>9</v>
      </c>
      <c r="I1436" s="7">
        <f t="shared" si="22"/>
        <v>9</v>
      </c>
    </row>
    <row r="1437" spans="1:9" x14ac:dyDescent="0.2">
      <c r="A1437" s="2" t="s">
        <v>15</v>
      </c>
      <c r="B1437" s="15" t="s">
        <v>2230</v>
      </c>
      <c r="C1437" s="65" t="s">
        <v>2231</v>
      </c>
      <c r="D1437" s="70" t="s">
        <v>1698</v>
      </c>
      <c r="E1437" s="4">
        <v>4.8600000000000003</v>
      </c>
      <c r="F1437" s="4">
        <v>4.8600000000000003</v>
      </c>
      <c r="G1437" s="7">
        <v>36</v>
      </c>
      <c r="I1437" s="7">
        <f t="shared" si="22"/>
        <v>36</v>
      </c>
    </row>
    <row r="1438" spans="1:9" x14ac:dyDescent="0.2">
      <c r="A1438" s="2" t="s">
        <v>15</v>
      </c>
      <c r="B1438" s="15" t="s">
        <v>2232</v>
      </c>
      <c r="C1438" s="65"/>
      <c r="D1438" s="70" t="s">
        <v>91</v>
      </c>
      <c r="E1438" s="4"/>
      <c r="F1438" s="4"/>
      <c r="I1438" s="7">
        <f t="shared" si="22"/>
        <v>0</v>
      </c>
    </row>
    <row r="1439" spans="1:9" x14ac:dyDescent="0.2">
      <c r="A1439" s="2" t="s">
        <v>15</v>
      </c>
      <c r="B1439" s="15" t="s">
        <v>2233</v>
      </c>
      <c r="C1439" s="65"/>
      <c r="D1439" s="70" t="s">
        <v>291</v>
      </c>
      <c r="E1439" s="4"/>
      <c r="F1439" s="4"/>
      <c r="I1439" s="7">
        <f t="shared" si="22"/>
        <v>0</v>
      </c>
    </row>
    <row r="1440" spans="1:9" x14ac:dyDescent="0.2">
      <c r="A1440" s="57" t="s">
        <v>18</v>
      </c>
      <c r="B1440" s="40" t="s">
        <v>2234</v>
      </c>
      <c r="C1440" s="65"/>
      <c r="D1440" t="s">
        <v>1615</v>
      </c>
      <c r="E1440" s="4">
        <v>854.61</v>
      </c>
      <c r="F1440" s="4">
        <v>854.61</v>
      </c>
      <c r="G1440" s="7">
        <v>6330.47</v>
      </c>
      <c r="I1440" s="7">
        <f t="shared" si="22"/>
        <v>6330.47</v>
      </c>
    </row>
    <row r="1441" spans="1:9" x14ac:dyDescent="0.2">
      <c r="A1441" s="1" t="s">
        <v>18</v>
      </c>
      <c r="B1441" t="s">
        <v>2235</v>
      </c>
      <c r="C1441" s="65"/>
      <c r="D1441" t="s">
        <v>538</v>
      </c>
      <c r="E1441" s="4">
        <v>0</v>
      </c>
      <c r="F1441" s="4">
        <v>0</v>
      </c>
      <c r="G1441" s="7">
        <v>0</v>
      </c>
      <c r="I1441" s="7">
        <f t="shared" si="22"/>
        <v>0</v>
      </c>
    </row>
    <row r="1442" spans="1:9" x14ac:dyDescent="0.2">
      <c r="A1442" s="1" t="s">
        <v>18</v>
      </c>
      <c r="B1442" t="s">
        <v>2236</v>
      </c>
      <c r="C1442" s="65"/>
      <c r="D1442" t="s">
        <v>2237</v>
      </c>
      <c r="E1442" s="4">
        <v>0</v>
      </c>
      <c r="F1442" s="4">
        <v>0</v>
      </c>
      <c r="G1442" s="7">
        <v>0</v>
      </c>
      <c r="I1442" s="7">
        <f t="shared" si="22"/>
        <v>0</v>
      </c>
    </row>
    <row r="1443" spans="1:9" x14ac:dyDescent="0.2">
      <c r="A1443" s="16" t="s">
        <v>18</v>
      </c>
      <c r="B1443" s="18" t="s">
        <v>2238</v>
      </c>
      <c r="C1443" s="65"/>
      <c r="D1443" s="18" t="s">
        <v>239</v>
      </c>
      <c r="E1443" s="4">
        <v>0</v>
      </c>
      <c r="F1443" s="4">
        <v>0</v>
      </c>
      <c r="G1443" s="7">
        <v>0</v>
      </c>
      <c r="I1443" s="7">
        <f t="shared" si="22"/>
        <v>0</v>
      </c>
    </row>
    <row r="1444" spans="1:9" x14ac:dyDescent="0.2">
      <c r="A1444" s="2" t="s">
        <v>15</v>
      </c>
      <c r="B1444" s="14" t="s">
        <v>2239</v>
      </c>
      <c r="C1444" s="26"/>
      <c r="D1444" s="14" t="s">
        <v>47</v>
      </c>
      <c r="E1444" s="4">
        <v>0</v>
      </c>
      <c r="F1444" s="4">
        <v>0</v>
      </c>
      <c r="G1444" s="7">
        <v>0</v>
      </c>
      <c r="I1444" s="7">
        <f t="shared" si="22"/>
        <v>0</v>
      </c>
    </row>
    <row r="1445" spans="1:9" x14ac:dyDescent="0.2">
      <c r="A1445" s="31" t="s">
        <v>15</v>
      </c>
      <c r="B1445" s="32" t="s">
        <v>2240</v>
      </c>
      <c r="C1445" s="65"/>
      <c r="D1445" s="14" t="s">
        <v>1096</v>
      </c>
      <c r="E1445" s="4">
        <v>2.63</v>
      </c>
      <c r="F1445" s="4">
        <v>2.63</v>
      </c>
      <c r="G1445" s="7">
        <v>19.5</v>
      </c>
      <c r="I1445" s="7">
        <f t="shared" si="22"/>
        <v>19.5</v>
      </c>
    </row>
    <row r="1446" spans="1:9" x14ac:dyDescent="0.2">
      <c r="A1446" s="1" t="s">
        <v>18</v>
      </c>
      <c r="B1446" t="s">
        <v>2241</v>
      </c>
      <c r="C1446" s="65" t="s">
        <v>2242</v>
      </c>
      <c r="D1446" t="s">
        <v>830</v>
      </c>
      <c r="E1446" s="4">
        <f>415.23-7.29</f>
        <v>407.94</v>
      </c>
      <c r="F1446" s="4">
        <v>407.94</v>
      </c>
      <c r="G1446" s="7">
        <f>3075.75-54</f>
        <v>3021.75</v>
      </c>
      <c r="I1446" s="7">
        <f t="shared" si="22"/>
        <v>3021.75</v>
      </c>
    </row>
    <row r="1447" spans="1:9" x14ac:dyDescent="0.2">
      <c r="A1447" s="2" t="s">
        <v>15</v>
      </c>
      <c r="B1447" s="14" t="s">
        <v>2243</v>
      </c>
      <c r="C1447" s="26" t="s">
        <v>2242</v>
      </c>
      <c r="D1447" s="14" t="s">
        <v>830</v>
      </c>
      <c r="E1447" s="4">
        <v>7.29</v>
      </c>
      <c r="F1447" s="4">
        <v>7.29</v>
      </c>
      <c r="G1447" s="7">
        <v>54</v>
      </c>
      <c r="I1447" s="7">
        <f t="shared" si="22"/>
        <v>54</v>
      </c>
    </row>
    <row r="1448" spans="1:9" x14ac:dyDescent="0.2">
      <c r="A1448" s="2" t="s">
        <v>15</v>
      </c>
      <c r="B1448" s="14" t="s">
        <v>2244</v>
      </c>
      <c r="C1448" s="26" t="s">
        <v>2245</v>
      </c>
      <c r="D1448" s="14" t="s">
        <v>1817</v>
      </c>
      <c r="E1448" s="4">
        <v>0</v>
      </c>
      <c r="F1448" s="4">
        <v>0</v>
      </c>
      <c r="G1448" s="7">
        <v>0</v>
      </c>
      <c r="I1448" s="7">
        <f t="shared" si="22"/>
        <v>0</v>
      </c>
    </row>
    <row r="1449" spans="1:9" x14ac:dyDescent="0.2">
      <c r="A1449" s="2" t="s">
        <v>15</v>
      </c>
      <c r="B1449" s="14" t="s">
        <v>2246</v>
      </c>
      <c r="C1449" s="26"/>
      <c r="D1449" s="14" t="s">
        <v>39</v>
      </c>
      <c r="E1449" s="4">
        <v>0</v>
      </c>
      <c r="F1449" s="4">
        <v>0</v>
      </c>
      <c r="G1449" s="7">
        <v>0</v>
      </c>
      <c r="I1449" s="7">
        <f t="shared" si="22"/>
        <v>0</v>
      </c>
    </row>
    <row r="1450" spans="1:9" x14ac:dyDescent="0.2">
      <c r="A1450" s="2" t="s">
        <v>15</v>
      </c>
      <c r="B1450" s="14" t="s">
        <v>2247</v>
      </c>
      <c r="C1450" s="14"/>
      <c r="D1450" s="14" t="s">
        <v>172</v>
      </c>
      <c r="E1450" s="4">
        <v>1.22</v>
      </c>
      <c r="F1450" s="4">
        <v>1.22</v>
      </c>
      <c r="G1450" s="7">
        <v>9</v>
      </c>
      <c r="I1450" s="7">
        <f t="shared" si="22"/>
        <v>9</v>
      </c>
    </row>
    <row r="1451" spans="1:9" x14ac:dyDescent="0.2">
      <c r="A1451" s="2" t="s">
        <v>15</v>
      </c>
      <c r="B1451" s="15" t="s">
        <v>2248</v>
      </c>
      <c r="C1451" s="15"/>
      <c r="D1451" s="15" t="s">
        <v>218</v>
      </c>
      <c r="E1451" s="4">
        <v>13.16</v>
      </c>
      <c r="F1451" s="4">
        <v>13.16</v>
      </c>
      <c r="G1451" s="7">
        <v>97.5</v>
      </c>
      <c r="I1451" s="7">
        <f t="shared" si="22"/>
        <v>97.5</v>
      </c>
    </row>
    <row r="1452" spans="1:9" x14ac:dyDescent="0.2">
      <c r="A1452" s="2" t="s">
        <v>15</v>
      </c>
      <c r="B1452" s="15" t="s">
        <v>2249</v>
      </c>
      <c r="C1452" s="18" t="s">
        <v>2250</v>
      </c>
      <c r="D1452" s="15" t="s">
        <v>384</v>
      </c>
      <c r="E1452" s="4">
        <v>7.59</v>
      </c>
      <c r="F1452" s="4">
        <v>7.59</v>
      </c>
      <c r="G1452" s="7">
        <v>56.25</v>
      </c>
      <c r="I1452" s="7">
        <f t="shared" si="22"/>
        <v>56.25</v>
      </c>
    </row>
    <row r="1453" spans="1:9" x14ac:dyDescent="0.2">
      <c r="A1453" s="16" t="s">
        <v>18</v>
      </c>
      <c r="B1453" s="18" t="s">
        <v>2251</v>
      </c>
      <c r="C1453" s="18"/>
      <c r="D1453" s="18" t="s">
        <v>2252</v>
      </c>
      <c r="E1453" s="4">
        <v>47.58</v>
      </c>
      <c r="F1453" s="4">
        <v>47.58</v>
      </c>
      <c r="G1453" s="7">
        <v>352.47</v>
      </c>
      <c r="I1453" s="7">
        <f t="shared" si="22"/>
        <v>352.47</v>
      </c>
    </row>
    <row r="1454" spans="1:9" x14ac:dyDescent="0.2">
      <c r="A1454" s="2" t="s">
        <v>15</v>
      </c>
      <c r="B1454" s="15" t="s">
        <v>2253</v>
      </c>
      <c r="C1454" s="18" t="s">
        <v>2254</v>
      </c>
      <c r="D1454" s="15" t="s">
        <v>2255</v>
      </c>
      <c r="E1454" s="4">
        <v>1.32</v>
      </c>
      <c r="F1454" s="4">
        <v>1.32</v>
      </c>
      <c r="G1454" s="7">
        <v>9.75</v>
      </c>
      <c r="I1454" s="7">
        <f t="shared" si="22"/>
        <v>9.75</v>
      </c>
    </row>
    <row r="1455" spans="1:9" x14ac:dyDescent="0.2">
      <c r="A1455" s="2" t="s">
        <v>15</v>
      </c>
      <c r="B1455" s="15" t="s">
        <v>2256</v>
      </c>
      <c r="C1455" s="18"/>
      <c r="D1455" s="15" t="s">
        <v>2257</v>
      </c>
      <c r="E1455" s="4"/>
      <c r="F1455" s="4"/>
      <c r="I1455" s="7">
        <f t="shared" si="22"/>
        <v>0</v>
      </c>
    </row>
    <row r="1456" spans="1:9" x14ac:dyDescent="0.2">
      <c r="A1456" s="2" t="s">
        <v>15</v>
      </c>
      <c r="B1456" s="15" t="s">
        <v>2258</v>
      </c>
      <c r="C1456" s="15"/>
      <c r="D1456" s="15" t="s">
        <v>2259</v>
      </c>
      <c r="E1456" s="4">
        <v>1.42</v>
      </c>
      <c r="F1456" s="4">
        <v>1.42</v>
      </c>
      <c r="G1456" s="7">
        <v>10.5</v>
      </c>
      <c r="I1456" s="7">
        <f t="shared" si="22"/>
        <v>10.5</v>
      </c>
    </row>
    <row r="1457" spans="1:9" x14ac:dyDescent="0.2">
      <c r="A1457" s="2" t="s">
        <v>15</v>
      </c>
      <c r="B1457" s="15" t="s">
        <v>2260</v>
      </c>
      <c r="C1457" s="15"/>
      <c r="D1457" s="15" t="s">
        <v>216</v>
      </c>
      <c r="E1457" s="4">
        <v>55.08</v>
      </c>
      <c r="F1457" s="4">
        <v>55.08</v>
      </c>
      <c r="G1457" s="7">
        <v>408</v>
      </c>
      <c r="I1457" s="7">
        <f t="shared" si="22"/>
        <v>408</v>
      </c>
    </row>
    <row r="1458" spans="1:9" x14ac:dyDescent="0.2">
      <c r="A1458" s="2" t="s">
        <v>15</v>
      </c>
      <c r="B1458" s="15" t="s">
        <v>2261</v>
      </c>
      <c r="C1458" s="15"/>
      <c r="D1458" s="15" t="s">
        <v>384</v>
      </c>
      <c r="E1458" s="4">
        <v>0</v>
      </c>
      <c r="F1458" s="4">
        <v>0</v>
      </c>
      <c r="G1458" s="7">
        <v>0</v>
      </c>
      <c r="I1458" s="7">
        <f t="shared" si="22"/>
        <v>0</v>
      </c>
    </row>
    <row r="1459" spans="1:9" x14ac:dyDescent="0.2">
      <c r="A1459" s="16" t="s">
        <v>18</v>
      </c>
      <c r="B1459" s="18" t="s">
        <v>2262</v>
      </c>
      <c r="C1459" s="15"/>
      <c r="D1459" s="18" t="s">
        <v>2263</v>
      </c>
      <c r="E1459" s="4">
        <v>120.77</v>
      </c>
      <c r="F1459" s="4">
        <v>120.77</v>
      </c>
      <c r="G1459" s="7">
        <v>894.6</v>
      </c>
      <c r="I1459" s="7">
        <f t="shared" si="22"/>
        <v>894.6</v>
      </c>
    </row>
    <row r="1460" spans="1:9" x14ac:dyDescent="0.2">
      <c r="A1460" s="2" t="s">
        <v>15</v>
      </c>
      <c r="B1460" s="15" t="s">
        <v>2264</v>
      </c>
      <c r="C1460" s="15"/>
      <c r="D1460" s="15" t="s">
        <v>2263</v>
      </c>
      <c r="E1460" s="4">
        <v>1.42</v>
      </c>
      <c r="F1460" s="4">
        <v>1.42</v>
      </c>
      <c r="G1460" s="7">
        <v>10.5</v>
      </c>
      <c r="I1460" s="7">
        <f t="shared" si="22"/>
        <v>10.5</v>
      </c>
    </row>
    <row r="1461" spans="1:9" x14ac:dyDescent="0.2">
      <c r="A1461" s="22" t="s">
        <v>15</v>
      </c>
      <c r="B1461" s="83" t="s">
        <v>2265</v>
      </c>
      <c r="D1461" s="15" t="s">
        <v>47</v>
      </c>
      <c r="E1461" s="4"/>
      <c r="F1461" s="4"/>
      <c r="I1461" s="7">
        <f t="shared" si="22"/>
        <v>0</v>
      </c>
    </row>
    <row r="1462" spans="1:9" x14ac:dyDescent="0.2">
      <c r="A1462" s="45" t="s">
        <v>26</v>
      </c>
      <c r="B1462" s="65" t="s">
        <v>2266</v>
      </c>
      <c r="C1462" s="65"/>
      <c r="D1462" s="65" t="s">
        <v>145</v>
      </c>
      <c r="E1462" s="4"/>
      <c r="F1462" s="4"/>
      <c r="I1462" s="7">
        <f t="shared" si="22"/>
        <v>0</v>
      </c>
    </row>
    <row r="1463" spans="1:9" x14ac:dyDescent="0.2">
      <c r="A1463" s="2" t="s">
        <v>15</v>
      </c>
      <c r="B1463" s="15" t="s">
        <v>2267</v>
      </c>
      <c r="C1463" s="18" t="s">
        <v>2268</v>
      </c>
      <c r="D1463" s="15" t="s">
        <v>207</v>
      </c>
      <c r="E1463" s="4">
        <v>1.72</v>
      </c>
      <c r="F1463" s="4">
        <v>1.42</v>
      </c>
      <c r="G1463" s="7">
        <v>10.5</v>
      </c>
      <c r="I1463" s="7">
        <f t="shared" si="22"/>
        <v>10.5</v>
      </c>
    </row>
    <row r="1464" spans="1:9" x14ac:dyDescent="0.2">
      <c r="A1464" s="2" t="s">
        <v>15</v>
      </c>
      <c r="B1464" s="15" t="s">
        <v>2269</v>
      </c>
      <c r="C1464" s="18"/>
      <c r="D1464" s="15" t="s">
        <v>949</v>
      </c>
      <c r="E1464" s="4"/>
      <c r="F1464" s="4"/>
      <c r="I1464" s="7">
        <f t="shared" si="22"/>
        <v>0</v>
      </c>
    </row>
    <row r="1465" spans="1:9" x14ac:dyDescent="0.2">
      <c r="A1465" s="16" t="s">
        <v>18</v>
      </c>
      <c r="B1465" s="18" t="s">
        <v>2270</v>
      </c>
      <c r="C1465" s="18"/>
      <c r="D1465" s="18" t="s">
        <v>1363</v>
      </c>
      <c r="E1465" s="4">
        <v>35.11</v>
      </c>
      <c r="F1465" s="4">
        <v>35.11</v>
      </c>
      <c r="G1465" s="7">
        <v>258.75</v>
      </c>
      <c r="H1465" s="7">
        <v>0.81</v>
      </c>
      <c r="I1465" s="7">
        <f t="shared" si="22"/>
        <v>259.56</v>
      </c>
    </row>
    <row r="1466" spans="1:9" x14ac:dyDescent="0.2">
      <c r="A1466" s="2" t="s">
        <v>15</v>
      </c>
      <c r="B1466" s="14" t="s">
        <v>2271</v>
      </c>
      <c r="C1466" s="15"/>
      <c r="D1466" s="15" t="s">
        <v>420</v>
      </c>
      <c r="E1466" s="4"/>
      <c r="F1466" s="4"/>
      <c r="I1466" s="7">
        <f t="shared" si="22"/>
        <v>0</v>
      </c>
    </row>
    <row r="1467" spans="1:9" x14ac:dyDescent="0.2">
      <c r="A1467" s="2" t="s">
        <v>15</v>
      </c>
      <c r="B1467" s="15" t="s">
        <v>2272</v>
      </c>
      <c r="C1467" s="18"/>
      <c r="D1467" s="15" t="s">
        <v>2273</v>
      </c>
      <c r="E1467" s="4">
        <v>24.4</v>
      </c>
      <c r="F1467" s="4">
        <v>24.4</v>
      </c>
      <c r="G1467" s="7">
        <v>180.75</v>
      </c>
      <c r="I1467" s="7">
        <f t="shared" si="22"/>
        <v>180.75</v>
      </c>
    </row>
    <row r="1468" spans="1:9" x14ac:dyDescent="0.2">
      <c r="A1468" s="19" t="s">
        <v>15</v>
      </c>
      <c r="B1468" s="20" t="s">
        <v>2274</v>
      </c>
      <c r="C1468" s="20"/>
      <c r="D1468" s="20" t="s">
        <v>37</v>
      </c>
      <c r="E1468" s="4">
        <v>7.49</v>
      </c>
      <c r="F1468" s="4">
        <v>7.49</v>
      </c>
      <c r="G1468" s="7">
        <v>55.5</v>
      </c>
      <c r="I1468" s="7">
        <f t="shared" si="22"/>
        <v>55.5</v>
      </c>
    </row>
    <row r="1469" spans="1:9" x14ac:dyDescent="0.2">
      <c r="A1469" s="1" t="s">
        <v>18</v>
      </c>
      <c r="B1469" t="s">
        <v>2275</v>
      </c>
      <c r="D1469" t="s">
        <v>280</v>
      </c>
      <c r="E1469" s="4">
        <v>92.34</v>
      </c>
      <c r="F1469" s="4">
        <v>92.34</v>
      </c>
      <c r="G1469" s="7">
        <v>684</v>
      </c>
      <c r="I1469" s="7">
        <f t="shared" si="22"/>
        <v>684</v>
      </c>
    </row>
    <row r="1470" spans="1:9" x14ac:dyDescent="0.2">
      <c r="A1470" s="2" t="s">
        <v>15</v>
      </c>
      <c r="B1470" s="14" t="s">
        <v>2276</v>
      </c>
      <c r="C1470" s="14"/>
      <c r="D1470" s="14" t="s">
        <v>280</v>
      </c>
      <c r="E1470" s="4">
        <v>0</v>
      </c>
      <c r="F1470" s="4">
        <v>0</v>
      </c>
      <c r="G1470" s="7">
        <v>0</v>
      </c>
      <c r="I1470" s="7">
        <f t="shared" si="22"/>
        <v>0</v>
      </c>
    </row>
    <row r="1471" spans="1:9" x14ac:dyDescent="0.2">
      <c r="A1471" s="16" t="s">
        <v>18</v>
      </c>
      <c r="B1471" s="17" t="s">
        <v>2277</v>
      </c>
      <c r="C1471" s="18"/>
      <c r="D1471" s="17" t="s">
        <v>1827</v>
      </c>
      <c r="E1471" s="4">
        <v>14.13</v>
      </c>
      <c r="F1471" s="4">
        <v>14.13</v>
      </c>
      <c r="G1471" s="7">
        <v>104.67</v>
      </c>
      <c r="I1471" s="7">
        <f t="shared" si="22"/>
        <v>104.67</v>
      </c>
    </row>
    <row r="1472" spans="1:9" x14ac:dyDescent="0.2">
      <c r="A1472" s="2" t="s">
        <v>15</v>
      </c>
      <c r="B1472" s="14" t="s">
        <v>2277</v>
      </c>
      <c r="C1472" s="18"/>
      <c r="D1472" s="14" t="s">
        <v>1827</v>
      </c>
      <c r="E1472" s="4">
        <v>0</v>
      </c>
      <c r="F1472" s="4">
        <v>0</v>
      </c>
      <c r="G1472" s="7">
        <v>0</v>
      </c>
      <c r="I1472" s="7">
        <f t="shared" si="22"/>
        <v>0</v>
      </c>
    </row>
    <row r="1473" spans="1:9" x14ac:dyDescent="0.2">
      <c r="A1473" s="2" t="s">
        <v>15</v>
      </c>
      <c r="B1473" s="14" t="s">
        <v>2278</v>
      </c>
      <c r="C1473" s="18"/>
      <c r="D1473" s="14" t="s">
        <v>37</v>
      </c>
      <c r="E1473" s="4"/>
      <c r="F1473" s="4"/>
      <c r="I1473" s="7">
        <f t="shared" si="22"/>
        <v>0</v>
      </c>
    </row>
    <row r="1474" spans="1:9" x14ac:dyDescent="0.2">
      <c r="A1474" s="2" t="s">
        <v>15</v>
      </c>
      <c r="B1474" s="14" t="s">
        <v>2279</v>
      </c>
      <c r="C1474" s="15"/>
      <c r="D1474" s="14" t="s">
        <v>207</v>
      </c>
      <c r="E1474" s="4">
        <v>34.68</v>
      </c>
      <c r="F1474" s="4">
        <v>34.68</v>
      </c>
      <c r="G1474" s="7">
        <v>252.47</v>
      </c>
      <c r="H1474" s="7">
        <v>3</v>
      </c>
      <c r="I1474" s="7">
        <f t="shared" si="22"/>
        <v>255.47</v>
      </c>
    </row>
    <row r="1475" spans="1:9" x14ac:dyDescent="0.2">
      <c r="A1475" s="2" t="s">
        <v>15</v>
      </c>
      <c r="B1475" s="14" t="s">
        <v>2280</v>
      </c>
      <c r="C1475" s="14"/>
      <c r="D1475" s="14" t="s">
        <v>1817</v>
      </c>
      <c r="E1475" s="4">
        <v>0</v>
      </c>
      <c r="F1475" s="4">
        <v>0</v>
      </c>
      <c r="G1475" s="7">
        <v>0</v>
      </c>
      <c r="I1475" s="7">
        <f t="shared" si="22"/>
        <v>0</v>
      </c>
    </row>
    <row r="1476" spans="1:9" x14ac:dyDescent="0.2">
      <c r="A1476" s="2" t="s">
        <v>15</v>
      </c>
      <c r="B1476" s="81" t="s">
        <v>2281</v>
      </c>
      <c r="C1476" s="82" t="s">
        <v>2282</v>
      </c>
      <c r="D1476" s="81" t="s">
        <v>37</v>
      </c>
      <c r="E1476" s="4">
        <v>1.22</v>
      </c>
      <c r="F1476" s="4">
        <v>1.22</v>
      </c>
      <c r="G1476" s="7">
        <v>9</v>
      </c>
      <c r="I1476" s="7">
        <f t="shared" si="22"/>
        <v>9</v>
      </c>
    </row>
    <row r="1477" spans="1:9" x14ac:dyDescent="0.2">
      <c r="A1477" s="2" t="s">
        <v>15</v>
      </c>
      <c r="B1477" s="81" t="s">
        <v>2283</v>
      </c>
      <c r="C1477" s="82"/>
      <c r="D1477" s="81" t="s">
        <v>252</v>
      </c>
      <c r="E1477" s="4">
        <v>3.65</v>
      </c>
      <c r="F1477" s="4">
        <v>3.65</v>
      </c>
      <c r="G1477" s="7">
        <v>27</v>
      </c>
      <c r="I1477" s="7">
        <f t="shared" ref="I1477:I1503" si="23">SUM(G1477:H1477)</f>
        <v>27</v>
      </c>
    </row>
    <row r="1478" spans="1:9" x14ac:dyDescent="0.2">
      <c r="A1478" s="31" t="s">
        <v>15</v>
      </c>
      <c r="B1478" s="85" t="s">
        <v>2284</v>
      </c>
      <c r="C1478" s="82"/>
      <c r="D1478" s="81" t="s">
        <v>681</v>
      </c>
      <c r="E1478" s="4">
        <v>0</v>
      </c>
      <c r="F1478" s="4">
        <v>0</v>
      </c>
      <c r="G1478" s="7">
        <v>0</v>
      </c>
      <c r="I1478" s="7">
        <f t="shared" si="23"/>
        <v>0</v>
      </c>
    </row>
    <row r="1479" spans="1:9" x14ac:dyDescent="0.2">
      <c r="A1479" s="2" t="s">
        <v>15</v>
      </c>
      <c r="B1479" s="14" t="s">
        <v>2285</v>
      </c>
      <c r="C1479" s="17"/>
      <c r="D1479" s="14" t="s">
        <v>252</v>
      </c>
      <c r="E1479" s="4">
        <v>7.59</v>
      </c>
      <c r="F1479" s="4">
        <v>7.59</v>
      </c>
      <c r="G1479" s="7">
        <v>56.25</v>
      </c>
      <c r="I1479" s="7">
        <f t="shared" si="23"/>
        <v>56.25</v>
      </c>
    </row>
    <row r="1480" spans="1:9" x14ac:dyDescent="0.2">
      <c r="A1480" s="2" t="s">
        <v>15</v>
      </c>
      <c r="B1480" s="15" t="s">
        <v>2286</v>
      </c>
      <c r="C1480" s="18" t="s">
        <v>2287</v>
      </c>
      <c r="D1480" s="70" t="s">
        <v>218</v>
      </c>
      <c r="E1480" s="4">
        <v>7.39</v>
      </c>
      <c r="F1480" s="4">
        <v>7.39</v>
      </c>
      <c r="G1480" s="7">
        <v>54.75</v>
      </c>
      <c r="I1480" s="7">
        <f t="shared" si="23"/>
        <v>54.75</v>
      </c>
    </row>
    <row r="1481" spans="1:9" x14ac:dyDescent="0.2">
      <c r="A1481" s="19" t="s">
        <v>15</v>
      </c>
      <c r="B1481" s="15" t="s">
        <v>2288</v>
      </c>
      <c r="C1481" s="18" t="s">
        <v>2289</v>
      </c>
      <c r="D1481" s="70" t="s">
        <v>207</v>
      </c>
      <c r="E1481" s="4">
        <v>15.49</v>
      </c>
      <c r="F1481" s="4">
        <v>15.49</v>
      </c>
      <c r="G1481" s="7">
        <v>114.75</v>
      </c>
      <c r="I1481" s="7">
        <f t="shared" si="23"/>
        <v>114.75</v>
      </c>
    </row>
    <row r="1482" spans="1:9" x14ac:dyDescent="0.2">
      <c r="A1482" s="19" t="s">
        <v>15</v>
      </c>
      <c r="B1482" s="15" t="s">
        <v>2290</v>
      </c>
      <c r="C1482" s="18"/>
      <c r="D1482" s="70" t="s">
        <v>1078</v>
      </c>
      <c r="E1482" s="4"/>
      <c r="F1482" s="4"/>
      <c r="I1482" s="7">
        <f t="shared" si="23"/>
        <v>0</v>
      </c>
    </row>
    <row r="1483" spans="1:9" x14ac:dyDescent="0.2">
      <c r="A1483" s="2" t="s">
        <v>15</v>
      </c>
      <c r="B1483" s="14" t="s">
        <v>2291</v>
      </c>
      <c r="C1483" s="14"/>
      <c r="D1483" s="14" t="s">
        <v>2292</v>
      </c>
      <c r="E1483" s="4">
        <v>27.44</v>
      </c>
      <c r="F1483" s="4">
        <v>27.44</v>
      </c>
      <c r="G1483" s="7">
        <v>203.25</v>
      </c>
      <c r="I1483" s="7">
        <f t="shared" si="23"/>
        <v>203.25</v>
      </c>
    </row>
    <row r="1484" spans="1:9" x14ac:dyDescent="0.2">
      <c r="A1484" s="1" t="s">
        <v>18</v>
      </c>
      <c r="B1484" t="s">
        <v>2293</v>
      </c>
      <c r="D1484" t="s">
        <v>280</v>
      </c>
      <c r="E1484" s="4">
        <f>873.29-262.44</f>
        <v>610.84999999999991</v>
      </c>
      <c r="F1484" s="4">
        <v>610.85</v>
      </c>
      <c r="G1484" s="7">
        <f>6468.84-1944</f>
        <v>4524.84</v>
      </c>
      <c r="I1484" s="7">
        <f t="shared" si="23"/>
        <v>4524.84</v>
      </c>
    </row>
    <row r="1485" spans="1:9" x14ac:dyDescent="0.2">
      <c r="A1485" s="2" t="s">
        <v>15</v>
      </c>
      <c r="B1485" s="14" t="s">
        <v>2294</v>
      </c>
      <c r="C1485" s="14"/>
      <c r="D1485" s="14" t="s">
        <v>280</v>
      </c>
      <c r="E1485" s="4">
        <v>262.44</v>
      </c>
      <c r="F1485" s="4">
        <v>262.44</v>
      </c>
      <c r="G1485" s="7">
        <v>1944</v>
      </c>
      <c r="I1485" s="7">
        <f t="shared" si="23"/>
        <v>1944</v>
      </c>
    </row>
    <row r="1486" spans="1:9" x14ac:dyDescent="0.2">
      <c r="A1486" s="16" t="s">
        <v>18</v>
      </c>
      <c r="B1486" s="17" t="s">
        <v>2295</v>
      </c>
      <c r="C1486" s="17"/>
      <c r="D1486" s="17" t="s">
        <v>145</v>
      </c>
      <c r="E1486" s="4">
        <v>1951.02</v>
      </c>
      <c r="F1486" s="4">
        <v>1951.02</v>
      </c>
      <c r="G1486" s="7">
        <v>13985.37</v>
      </c>
      <c r="H1486" s="7">
        <v>315</v>
      </c>
      <c r="I1486" s="7">
        <f t="shared" si="23"/>
        <v>14300.37</v>
      </c>
    </row>
    <row r="1487" spans="1:9" x14ac:dyDescent="0.2">
      <c r="A1487" s="2" t="s">
        <v>15</v>
      </c>
      <c r="B1487" s="14" t="s">
        <v>2296</v>
      </c>
      <c r="C1487" s="26" t="s">
        <v>2297</v>
      </c>
      <c r="D1487" s="14" t="s">
        <v>366</v>
      </c>
      <c r="E1487" s="4">
        <v>16.399999999999999</v>
      </c>
      <c r="F1487" s="4">
        <v>16.399999999999999</v>
      </c>
      <c r="G1487" s="7">
        <v>121.5</v>
      </c>
      <c r="I1487" s="7">
        <f t="shared" si="23"/>
        <v>121.5</v>
      </c>
    </row>
    <row r="1488" spans="1:9" x14ac:dyDescent="0.2">
      <c r="A1488" s="2" t="s">
        <v>15</v>
      </c>
      <c r="B1488" s="14" t="s">
        <v>2298</v>
      </c>
      <c r="C1488" s="14"/>
      <c r="D1488" s="14" t="s">
        <v>47</v>
      </c>
      <c r="E1488" s="4">
        <v>3.95</v>
      </c>
      <c r="F1488" s="4">
        <v>3.95</v>
      </c>
      <c r="G1488" s="7">
        <v>29.25</v>
      </c>
      <c r="I1488" s="7">
        <f t="shared" si="23"/>
        <v>29.25</v>
      </c>
    </row>
    <row r="1489" spans="1:9" x14ac:dyDescent="0.2">
      <c r="A1489" s="2" t="s">
        <v>15</v>
      </c>
      <c r="B1489" s="20" t="s">
        <v>2299</v>
      </c>
      <c r="C1489" s="15"/>
      <c r="D1489" s="20" t="s">
        <v>216</v>
      </c>
      <c r="E1489" s="4">
        <v>1.1100000000000001</v>
      </c>
      <c r="F1489" s="4">
        <v>1.1100000000000001</v>
      </c>
      <c r="G1489" s="7">
        <v>8.25</v>
      </c>
      <c r="I1489" s="7">
        <f t="shared" si="23"/>
        <v>8.25</v>
      </c>
    </row>
    <row r="1490" spans="1:9" x14ac:dyDescent="0.2">
      <c r="A1490" s="86" t="s">
        <v>18</v>
      </c>
      <c r="B1490" s="87" t="s">
        <v>2300</v>
      </c>
      <c r="D1490" s="64" t="s">
        <v>2301</v>
      </c>
      <c r="E1490" s="4"/>
      <c r="F1490" s="4"/>
      <c r="I1490" s="7">
        <f t="shared" si="23"/>
        <v>0</v>
      </c>
    </row>
    <row r="1491" spans="1:9" x14ac:dyDescent="0.2">
      <c r="A1491" s="1" t="s">
        <v>18</v>
      </c>
      <c r="B1491" s="64" t="s">
        <v>2302</v>
      </c>
      <c r="D1491" s="64" t="s">
        <v>2301</v>
      </c>
      <c r="E1491" s="4">
        <v>34.28</v>
      </c>
      <c r="F1491" s="4">
        <v>34.28</v>
      </c>
      <c r="G1491" s="7">
        <v>253.94</v>
      </c>
      <c r="I1491" s="7">
        <f t="shared" si="23"/>
        <v>253.94</v>
      </c>
    </row>
    <row r="1492" spans="1:9" x14ac:dyDescent="0.2">
      <c r="A1492" s="2" t="s">
        <v>15</v>
      </c>
      <c r="B1492" s="20" t="s">
        <v>2303</v>
      </c>
      <c r="C1492" s="15"/>
      <c r="D1492" s="20" t="s">
        <v>411</v>
      </c>
      <c r="E1492" s="4">
        <v>1.82</v>
      </c>
      <c r="F1492" s="4">
        <v>1.82</v>
      </c>
      <c r="G1492" s="7">
        <v>13.5</v>
      </c>
      <c r="I1492" s="7">
        <f t="shared" si="23"/>
        <v>13.5</v>
      </c>
    </row>
    <row r="1493" spans="1:9" x14ac:dyDescent="0.2">
      <c r="A1493" s="2" t="s">
        <v>15</v>
      </c>
      <c r="B1493" s="20" t="s">
        <v>2304</v>
      </c>
      <c r="C1493" s="18" t="s">
        <v>2305</v>
      </c>
      <c r="D1493" s="20" t="s">
        <v>2306</v>
      </c>
      <c r="E1493" s="4"/>
      <c r="F1493" s="4"/>
      <c r="I1493" s="7">
        <f t="shared" si="23"/>
        <v>0</v>
      </c>
    </row>
    <row r="1494" spans="1:9" x14ac:dyDescent="0.2">
      <c r="A1494" s="45" t="s">
        <v>26</v>
      </c>
      <c r="B1494" s="37" t="s">
        <v>2307</v>
      </c>
      <c r="C1494" s="65"/>
      <c r="D1494" s="37" t="s">
        <v>204</v>
      </c>
      <c r="E1494" s="4">
        <v>4211.29</v>
      </c>
      <c r="F1494" s="4">
        <v>4211.29</v>
      </c>
      <c r="G1494" s="7">
        <v>30942.49</v>
      </c>
      <c r="H1494" s="7">
        <v>170.25</v>
      </c>
      <c r="I1494" s="7">
        <f t="shared" si="23"/>
        <v>31112.74</v>
      </c>
    </row>
    <row r="1495" spans="1:9" x14ac:dyDescent="0.2">
      <c r="A1495" s="31" t="s">
        <v>15</v>
      </c>
      <c r="B1495" s="20" t="s">
        <v>2308</v>
      </c>
      <c r="C1495" s="15"/>
      <c r="D1495" s="20" t="s">
        <v>2309</v>
      </c>
      <c r="E1495" s="4">
        <v>0.61</v>
      </c>
      <c r="F1495" s="4">
        <v>0.61</v>
      </c>
      <c r="G1495" s="7">
        <v>4.5</v>
      </c>
      <c r="I1495" s="7">
        <f t="shared" si="23"/>
        <v>4.5</v>
      </c>
    </row>
    <row r="1496" spans="1:9" x14ac:dyDescent="0.2">
      <c r="A1496" s="31" t="s">
        <v>15</v>
      </c>
      <c r="B1496" s="20" t="s">
        <v>2310</v>
      </c>
      <c r="C1496" s="15"/>
      <c r="D1496" s="20" t="s">
        <v>384</v>
      </c>
      <c r="E1496" s="4">
        <v>0</v>
      </c>
      <c r="F1496" s="4">
        <v>0</v>
      </c>
      <c r="G1496" s="7">
        <v>0</v>
      </c>
      <c r="I1496" s="7">
        <f t="shared" si="23"/>
        <v>0</v>
      </c>
    </row>
    <row r="1497" spans="1:9" x14ac:dyDescent="0.2">
      <c r="A1497" s="60" t="s">
        <v>18</v>
      </c>
      <c r="B1497" s="73" t="s">
        <v>2311</v>
      </c>
      <c r="C1497" s="73"/>
      <c r="D1497" s="73" t="s">
        <v>1399</v>
      </c>
      <c r="E1497" s="4">
        <v>192.67</v>
      </c>
      <c r="F1497" s="4">
        <v>192.67</v>
      </c>
      <c r="G1497" s="7">
        <v>1427.22</v>
      </c>
      <c r="I1497" s="7">
        <f t="shared" si="23"/>
        <v>1427.22</v>
      </c>
    </row>
    <row r="1498" spans="1:9" x14ac:dyDescent="0.2">
      <c r="A1498" s="36" t="s">
        <v>15</v>
      </c>
      <c r="B1498" s="20" t="s">
        <v>2312</v>
      </c>
      <c r="C1498" s="70"/>
      <c r="D1498" s="20" t="s">
        <v>192</v>
      </c>
      <c r="E1498" s="4">
        <v>3.34</v>
      </c>
      <c r="F1498" s="4">
        <v>3.4</v>
      </c>
      <c r="G1498" s="7">
        <v>24.75</v>
      </c>
      <c r="I1498" s="7">
        <f t="shared" si="23"/>
        <v>24.75</v>
      </c>
    </row>
    <row r="1499" spans="1:9" x14ac:dyDescent="0.2">
      <c r="A1499" s="19" t="s">
        <v>15</v>
      </c>
      <c r="B1499" s="35" t="s">
        <v>2313</v>
      </c>
      <c r="C1499" s="35"/>
      <c r="D1499" s="35" t="s">
        <v>384</v>
      </c>
      <c r="E1499" s="4">
        <v>11.24</v>
      </c>
      <c r="F1499" s="4">
        <v>11.24</v>
      </c>
      <c r="G1499" s="7">
        <v>83.25</v>
      </c>
      <c r="I1499" s="7">
        <f t="shared" si="23"/>
        <v>83.25</v>
      </c>
    </row>
    <row r="1500" spans="1:9" x14ac:dyDescent="0.2">
      <c r="A1500" s="19" t="s">
        <v>15</v>
      </c>
      <c r="B1500" s="35" t="s">
        <v>2314</v>
      </c>
      <c r="C1500" s="35"/>
      <c r="D1500" s="35" t="s">
        <v>269</v>
      </c>
      <c r="E1500" s="88">
        <v>0</v>
      </c>
      <c r="F1500" s="56">
        <v>0</v>
      </c>
      <c r="G1500" s="7">
        <v>0</v>
      </c>
      <c r="I1500" s="7">
        <f t="shared" si="23"/>
        <v>0</v>
      </c>
    </row>
    <row r="1501" spans="1:9" x14ac:dyDescent="0.2">
      <c r="A1501" s="19" t="s">
        <v>15</v>
      </c>
      <c r="B1501" s="35" t="s">
        <v>2315</v>
      </c>
      <c r="C1501" s="35"/>
      <c r="D1501" s="35" t="s">
        <v>384</v>
      </c>
      <c r="E1501" s="88">
        <v>1.22</v>
      </c>
      <c r="F1501" s="56">
        <v>1.22</v>
      </c>
      <c r="G1501" s="7">
        <v>9</v>
      </c>
      <c r="I1501" s="7">
        <f t="shared" si="23"/>
        <v>9</v>
      </c>
    </row>
    <row r="1502" spans="1:9" x14ac:dyDescent="0.2">
      <c r="A1502" s="19" t="s">
        <v>15</v>
      </c>
      <c r="B1502" s="35" t="s">
        <v>2316</v>
      </c>
      <c r="C1502" s="35"/>
      <c r="D1502" s="35" t="s">
        <v>318</v>
      </c>
      <c r="E1502" s="88">
        <v>1.21</v>
      </c>
      <c r="F1502" s="56">
        <v>1.21</v>
      </c>
      <c r="G1502" s="7">
        <v>8.98</v>
      </c>
      <c r="I1502" s="7">
        <f t="shared" si="23"/>
        <v>8.98</v>
      </c>
    </row>
    <row r="1503" spans="1:9" x14ac:dyDescent="0.2">
      <c r="A1503" s="19" t="s">
        <v>15</v>
      </c>
      <c r="B1503" s="35" t="s">
        <v>2317</v>
      </c>
      <c r="C1503" s="52" t="s">
        <v>2318</v>
      </c>
      <c r="D1503" s="35" t="s">
        <v>318</v>
      </c>
      <c r="E1503" s="88"/>
      <c r="F1503" s="56"/>
      <c r="I1503" s="7">
        <f t="shared" si="23"/>
        <v>0</v>
      </c>
    </row>
    <row r="1504" spans="1:9" x14ac:dyDescent="0.2">
      <c r="A1504" s="46"/>
      <c r="B1504" s="55"/>
      <c r="C1504" s="55"/>
      <c r="D1504" s="55"/>
      <c r="E1504" s="89"/>
      <c r="F1504" s="89"/>
      <c r="G1504" s="90"/>
      <c r="H1504" s="90"/>
      <c r="I1504" s="90"/>
    </row>
    <row r="1505" spans="1:9" x14ac:dyDescent="0.2">
      <c r="A1505" s="46"/>
      <c r="B1505" s="55"/>
      <c r="C1505" s="55"/>
      <c r="D1505" s="55"/>
      <c r="E1505" s="56"/>
      <c r="F1505" s="56"/>
      <c r="G1505" s="91"/>
      <c r="H1505" s="91"/>
      <c r="I1505" s="91"/>
    </row>
    <row r="1506" spans="1:9" x14ac:dyDescent="0.2">
      <c r="A1506" s="46"/>
      <c r="B1506" s="15" t="s">
        <v>2319</v>
      </c>
      <c r="C1506" s="55"/>
      <c r="D1506" s="55"/>
      <c r="E1506" s="92">
        <f>SUM(E5:E1503)</f>
        <v>1078808.094</v>
      </c>
      <c r="F1506" s="92">
        <f>SUM(F5:F1503)</f>
        <v>1081984.432999999</v>
      </c>
      <c r="G1506" s="93"/>
      <c r="H1506" s="93"/>
      <c r="I1506" s="93">
        <f>SUM(I5:I1503)</f>
        <v>7998805.9626375502</v>
      </c>
    </row>
    <row r="1507" spans="1:9" x14ac:dyDescent="0.2">
      <c r="E1507" s="4"/>
      <c r="F1507" s="4"/>
    </row>
    <row r="1508" spans="1:9" x14ac:dyDescent="0.2">
      <c r="A1508" s="94" t="s">
        <v>2320</v>
      </c>
      <c r="E1508" s="4"/>
      <c r="F1508" s="4"/>
    </row>
    <row r="1509" spans="1:9" x14ac:dyDescent="0.2">
      <c r="A1509" s="94"/>
      <c r="E1509" s="4"/>
      <c r="F1509" s="4"/>
    </row>
    <row r="1510" spans="1:9" x14ac:dyDescent="0.2">
      <c r="A1510" s="1" t="s">
        <v>2321</v>
      </c>
      <c r="B1510" t="s">
        <v>2322</v>
      </c>
      <c r="E1510" s="4">
        <v>0</v>
      </c>
      <c r="F1510" s="4">
        <v>0</v>
      </c>
      <c r="G1510" s="7">
        <v>0</v>
      </c>
      <c r="I1510" s="7">
        <f t="shared" ref="I1510:I1572" si="24">SUM(G1510:H1510)</f>
        <v>0</v>
      </c>
    </row>
    <row r="1511" spans="1:9" x14ac:dyDescent="0.2">
      <c r="A1511" s="1" t="s">
        <v>535</v>
      </c>
      <c r="B1511" t="s">
        <v>2323</v>
      </c>
      <c r="E1511" s="4">
        <v>26.07</v>
      </c>
      <c r="F1511" s="4">
        <v>26.07</v>
      </c>
      <c r="I1511" s="7">
        <f t="shared" si="24"/>
        <v>0</v>
      </c>
    </row>
    <row r="1512" spans="1:9" x14ac:dyDescent="0.2">
      <c r="A1512" s="1" t="s">
        <v>2321</v>
      </c>
      <c r="B1512" t="s">
        <v>2324</v>
      </c>
      <c r="E1512" s="4">
        <v>25</v>
      </c>
      <c r="F1512" s="4">
        <v>25</v>
      </c>
      <c r="I1512" s="7">
        <f t="shared" si="24"/>
        <v>0</v>
      </c>
    </row>
    <row r="1513" spans="1:9" x14ac:dyDescent="0.2">
      <c r="A1513" s="1" t="s">
        <v>18</v>
      </c>
      <c r="B1513" t="s">
        <v>2325</v>
      </c>
      <c r="E1513" s="4">
        <v>25</v>
      </c>
      <c r="F1513" s="4">
        <v>25</v>
      </c>
      <c r="I1513" s="7">
        <f t="shared" si="24"/>
        <v>0</v>
      </c>
    </row>
    <row r="1514" spans="1:9" x14ac:dyDescent="0.2">
      <c r="A1514" s="1" t="s">
        <v>535</v>
      </c>
      <c r="B1514" t="s">
        <v>2326</v>
      </c>
      <c r="E1514" s="4">
        <v>31.03</v>
      </c>
      <c r="F1514" s="4">
        <v>31.03</v>
      </c>
      <c r="I1514" s="7">
        <f t="shared" si="24"/>
        <v>0</v>
      </c>
    </row>
    <row r="1515" spans="1:9" x14ac:dyDescent="0.2">
      <c r="A1515" s="1" t="s">
        <v>2327</v>
      </c>
      <c r="B1515" t="s">
        <v>2328</v>
      </c>
      <c r="E1515" s="4">
        <v>422.67</v>
      </c>
      <c r="F1515" s="4">
        <v>422.67</v>
      </c>
      <c r="I1515" s="7">
        <f t="shared" si="24"/>
        <v>0</v>
      </c>
    </row>
    <row r="1516" spans="1:9" x14ac:dyDescent="0.2">
      <c r="A1516" s="1" t="s">
        <v>535</v>
      </c>
      <c r="B1516" t="s">
        <v>2329</v>
      </c>
      <c r="E1516" s="4">
        <v>0</v>
      </c>
      <c r="F1516" s="4">
        <v>0</v>
      </c>
      <c r="G1516" s="7">
        <v>0</v>
      </c>
      <c r="I1516" s="7">
        <f t="shared" si="24"/>
        <v>0</v>
      </c>
    </row>
    <row r="1517" spans="1:9" x14ac:dyDescent="0.2">
      <c r="A1517" s="1" t="s">
        <v>535</v>
      </c>
      <c r="B1517" t="s">
        <v>2330</v>
      </c>
      <c r="E1517" s="4">
        <v>0</v>
      </c>
      <c r="F1517" s="4">
        <v>0</v>
      </c>
      <c r="G1517" s="7">
        <v>0</v>
      </c>
      <c r="I1517" s="7">
        <f t="shared" si="24"/>
        <v>0</v>
      </c>
    </row>
    <row r="1518" spans="1:9" x14ac:dyDescent="0.2">
      <c r="A1518" s="1" t="s">
        <v>2321</v>
      </c>
      <c r="B1518" t="s">
        <v>2331</v>
      </c>
      <c r="E1518" s="4">
        <v>1.45</v>
      </c>
      <c r="F1518" s="4">
        <v>1.45</v>
      </c>
      <c r="I1518" s="7">
        <f t="shared" si="24"/>
        <v>0</v>
      </c>
    </row>
    <row r="1519" spans="1:9" x14ac:dyDescent="0.2">
      <c r="A1519" s="1" t="s">
        <v>535</v>
      </c>
      <c r="B1519" t="s">
        <v>2332</v>
      </c>
      <c r="E1519" s="4">
        <v>278.74</v>
      </c>
      <c r="F1519" s="4">
        <v>278.74</v>
      </c>
      <c r="G1519" s="7">
        <v>2064.75</v>
      </c>
      <c r="I1519" s="7">
        <f t="shared" si="24"/>
        <v>2064.75</v>
      </c>
    </row>
    <row r="1520" spans="1:9" x14ac:dyDescent="0.2">
      <c r="A1520" s="1" t="s">
        <v>535</v>
      </c>
      <c r="B1520" t="s">
        <v>2333</v>
      </c>
      <c r="E1520" s="4">
        <v>27.88</v>
      </c>
      <c r="F1520" s="4">
        <v>27.88</v>
      </c>
      <c r="I1520" s="7">
        <f t="shared" si="24"/>
        <v>0</v>
      </c>
    </row>
    <row r="1521" spans="1:9" x14ac:dyDescent="0.2">
      <c r="A1521" s="1" t="s">
        <v>535</v>
      </c>
      <c r="B1521" t="s">
        <v>2334</v>
      </c>
      <c r="E1521" s="4">
        <v>26.42</v>
      </c>
      <c r="F1521" s="4">
        <v>26.42</v>
      </c>
      <c r="I1521" s="7">
        <f t="shared" si="24"/>
        <v>0</v>
      </c>
    </row>
    <row r="1522" spans="1:9" x14ac:dyDescent="0.2">
      <c r="A1522" s="1" t="s">
        <v>535</v>
      </c>
      <c r="B1522" t="s">
        <v>2335</v>
      </c>
      <c r="E1522" s="4">
        <v>8.3800000000000008</v>
      </c>
      <c r="F1522" s="4">
        <v>8.3800000000000008</v>
      </c>
      <c r="G1522" s="7">
        <v>62.1</v>
      </c>
      <c r="I1522" s="7">
        <f t="shared" si="24"/>
        <v>62.1</v>
      </c>
    </row>
    <row r="1523" spans="1:9" x14ac:dyDescent="0.2">
      <c r="A1523" s="1" t="s">
        <v>535</v>
      </c>
      <c r="B1523" t="s">
        <v>2336</v>
      </c>
      <c r="E1523" s="4">
        <v>25</v>
      </c>
      <c r="F1523" s="4">
        <v>25</v>
      </c>
      <c r="I1523" s="7">
        <f t="shared" si="24"/>
        <v>0</v>
      </c>
    </row>
    <row r="1524" spans="1:9" x14ac:dyDescent="0.2">
      <c r="A1524" s="1" t="s">
        <v>535</v>
      </c>
      <c r="B1524" t="s">
        <v>2337</v>
      </c>
      <c r="E1524" s="4">
        <v>25</v>
      </c>
      <c r="F1524" s="4">
        <v>25</v>
      </c>
      <c r="I1524" s="7">
        <f t="shared" si="24"/>
        <v>0</v>
      </c>
    </row>
    <row r="1525" spans="1:9" x14ac:dyDescent="0.2">
      <c r="A1525" s="1" t="s">
        <v>15</v>
      </c>
      <c r="B1525" t="s">
        <v>2338</v>
      </c>
      <c r="E1525" s="4">
        <v>25</v>
      </c>
      <c r="F1525" s="4">
        <v>25</v>
      </c>
      <c r="I1525" s="7">
        <f t="shared" si="24"/>
        <v>0</v>
      </c>
    </row>
    <row r="1526" spans="1:9" x14ac:dyDescent="0.2">
      <c r="A1526" s="1" t="s">
        <v>15</v>
      </c>
      <c r="B1526" t="s">
        <v>2339</v>
      </c>
      <c r="E1526" s="4">
        <v>25.62</v>
      </c>
      <c r="F1526" s="4">
        <v>25.62</v>
      </c>
      <c r="I1526" s="7">
        <f t="shared" si="24"/>
        <v>0</v>
      </c>
    </row>
    <row r="1527" spans="1:9" x14ac:dyDescent="0.2">
      <c r="A1527" s="1" t="s">
        <v>15</v>
      </c>
      <c r="B1527" t="s">
        <v>2340</v>
      </c>
      <c r="E1527" s="4">
        <v>25</v>
      </c>
      <c r="F1527" s="4">
        <v>25</v>
      </c>
      <c r="I1527" s="7">
        <f t="shared" si="24"/>
        <v>0</v>
      </c>
    </row>
    <row r="1528" spans="1:9" ht="13.5" customHeight="1" x14ac:dyDescent="0.2">
      <c r="A1528" s="1" t="s">
        <v>535</v>
      </c>
      <c r="B1528" t="s">
        <v>2341</v>
      </c>
      <c r="E1528" s="4">
        <v>50</v>
      </c>
      <c r="F1528" s="4">
        <v>50</v>
      </c>
      <c r="I1528" s="7">
        <f t="shared" si="24"/>
        <v>0</v>
      </c>
    </row>
    <row r="1529" spans="1:9" x14ac:dyDescent="0.2">
      <c r="A1529" s="1" t="s">
        <v>15</v>
      </c>
      <c r="B1529" t="s">
        <v>2342</v>
      </c>
      <c r="E1529" s="4">
        <v>25</v>
      </c>
      <c r="F1529" s="4">
        <v>25</v>
      </c>
      <c r="I1529" s="7">
        <f t="shared" si="24"/>
        <v>0</v>
      </c>
    </row>
    <row r="1530" spans="1:9" x14ac:dyDescent="0.2">
      <c r="A1530" s="1" t="s">
        <v>15</v>
      </c>
      <c r="B1530" t="s">
        <v>2343</v>
      </c>
      <c r="E1530" s="4">
        <v>25.65</v>
      </c>
      <c r="F1530" s="4">
        <v>25.65</v>
      </c>
      <c r="I1530" s="7">
        <f t="shared" si="24"/>
        <v>0</v>
      </c>
    </row>
    <row r="1531" spans="1:9" x14ac:dyDescent="0.2">
      <c r="A1531" s="1" t="s">
        <v>18</v>
      </c>
      <c r="B1531" t="s">
        <v>2344</v>
      </c>
      <c r="E1531" s="4">
        <v>63.73</v>
      </c>
      <c r="F1531" s="4">
        <v>67.33</v>
      </c>
      <c r="G1531" s="7">
        <v>468.75</v>
      </c>
      <c r="H1531" s="7">
        <v>20.25</v>
      </c>
      <c r="I1531" s="7">
        <f t="shared" si="24"/>
        <v>489</v>
      </c>
    </row>
    <row r="1532" spans="1:9" x14ac:dyDescent="0.2">
      <c r="A1532" s="1" t="s">
        <v>15</v>
      </c>
      <c r="B1532" t="s">
        <v>2345</v>
      </c>
      <c r="E1532" s="4">
        <v>63.99</v>
      </c>
      <c r="F1532" s="4">
        <v>63.99</v>
      </c>
      <c r="G1532" s="7">
        <v>474</v>
      </c>
      <c r="I1532" s="7">
        <f t="shared" si="24"/>
        <v>474</v>
      </c>
    </row>
    <row r="1533" spans="1:9" x14ac:dyDescent="0.2">
      <c r="A1533" s="1" t="s">
        <v>2327</v>
      </c>
      <c r="B1533" t="s">
        <v>2346</v>
      </c>
      <c r="E1533" s="4">
        <v>25</v>
      </c>
      <c r="F1533" s="4">
        <v>25</v>
      </c>
      <c r="I1533" s="7">
        <f t="shared" si="24"/>
        <v>0</v>
      </c>
    </row>
    <row r="1534" spans="1:9" x14ac:dyDescent="0.2">
      <c r="A1534" s="1" t="s">
        <v>15</v>
      </c>
      <c r="B1534" t="s">
        <v>2347</v>
      </c>
      <c r="E1534" s="4">
        <v>132.84</v>
      </c>
      <c r="F1534" s="4">
        <v>132.84</v>
      </c>
      <c r="G1534" s="7">
        <v>984</v>
      </c>
      <c r="I1534" s="7">
        <f t="shared" si="24"/>
        <v>984</v>
      </c>
    </row>
    <row r="1535" spans="1:9" x14ac:dyDescent="0.2">
      <c r="A1535" s="1" t="s">
        <v>15</v>
      </c>
      <c r="B1535" t="s">
        <v>2348</v>
      </c>
      <c r="E1535" s="4">
        <v>25.25</v>
      </c>
      <c r="F1535" s="4">
        <v>25.25</v>
      </c>
      <c r="I1535" s="7">
        <f t="shared" si="24"/>
        <v>0</v>
      </c>
    </row>
    <row r="1536" spans="1:9" x14ac:dyDescent="0.2">
      <c r="A1536" s="1" t="s">
        <v>2321</v>
      </c>
      <c r="B1536" t="s">
        <v>2349</v>
      </c>
      <c r="E1536" s="4">
        <v>25</v>
      </c>
      <c r="F1536" s="4">
        <v>25</v>
      </c>
      <c r="I1536" s="7">
        <f t="shared" si="24"/>
        <v>0</v>
      </c>
    </row>
    <row r="1537" spans="1:9" x14ac:dyDescent="0.2">
      <c r="A1537" s="1" t="s">
        <v>2321</v>
      </c>
      <c r="B1537" t="s">
        <v>2350</v>
      </c>
      <c r="E1537" s="4">
        <v>0</v>
      </c>
      <c r="F1537" s="4">
        <v>0</v>
      </c>
      <c r="G1537" s="7">
        <v>0</v>
      </c>
      <c r="I1537" s="7">
        <f t="shared" si="24"/>
        <v>0</v>
      </c>
    </row>
    <row r="1538" spans="1:9" x14ac:dyDescent="0.2">
      <c r="A1538" s="1" t="s">
        <v>2321</v>
      </c>
      <c r="B1538" t="s">
        <v>2351</v>
      </c>
      <c r="E1538" s="4">
        <v>25.5</v>
      </c>
      <c r="F1538" s="4">
        <v>25.5</v>
      </c>
      <c r="I1538" s="7">
        <f t="shared" si="24"/>
        <v>0</v>
      </c>
    </row>
    <row r="1539" spans="1:9" x14ac:dyDescent="0.2">
      <c r="A1539" s="1" t="s">
        <v>15</v>
      </c>
      <c r="B1539" t="s">
        <v>2352</v>
      </c>
      <c r="E1539" s="4">
        <v>0.3</v>
      </c>
      <c r="F1539" s="4">
        <v>0.3</v>
      </c>
      <c r="G1539" s="7">
        <v>2.25</v>
      </c>
      <c r="I1539" s="7">
        <f t="shared" si="24"/>
        <v>2.25</v>
      </c>
    </row>
    <row r="1540" spans="1:9" x14ac:dyDescent="0.2">
      <c r="A1540" s="1" t="s">
        <v>2327</v>
      </c>
      <c r="B1540" t="s">
        <v>2353</v>
      </c>
      <c r="E1540" s="4">
        <v>25</v>
      </c>
      <c r="F1540" s="4">
        <v>25</v>
      </c>
      <c r="I1540" s="7">
        <f t="shared" si="24"/>
        <v>0</v>
      </c>
    </row>
    <row r="1541" spans="1:9" x14ac:dyDescent="0.2">
      <c r="A1541" s="1" t="s">
        <v>2327</v>
      </c>
      <c r="B1541" t="s">
        <v>2354</v>
      </c>
      <c r="E1541" s="4">
        <v>0</v>
      </c>
      <c r="F1541" s="4">
        <v>0</v>
      </c>
      <c r="G1541" s="7">
        <v>0</v>
      </c>
      <c r="I1541" s="7">
        <f t="shared" si="24"/>
        <v>0</v>
      </c>
    </row>
    <row r="1542" spans="1:9" x14ac:dyDescent="0.2">
      <c r="A1542" s="1" t="s">
        <v>535</v>
      </c>
      <c r="B1542" t="s">
        <v>2355</v>
      </c>
      <c r="E1542" s="4">
        <v>25</v>
      </c>
      <c r="F1542" s="4">
        <v>25</v>
      </c>
      <c r="I1542" s="7">
        <f t="shared" si="24"/>
        <v>0</v>
      </c>
    </row>
    <row r="1543" spans="1:9" x14ac:dyDescent="0.2">
      <c r="A1543" s="1" t="s">
        <v>535</v>
      </c>
      <c r="B1543" t="s">
        <v>2356</v>
      </c>
      <c r="E1543" s="4">
        <v>25.16</v>
      </c>
      <c r="F1543" s="4">
        <v>25.16</v>
      </c>
      <c r="I1543" s="7">
        <f t="shared" si="24"/>
        <v>0</v>
      </c>
    </row>
    <row r="1544" spans="1:9" x14ac:dyDescent="0.2">
      <c r="A1544" s="1" t="s">
        <v>2327</v>
      </c>
      <c r="B1544" t="s">
        <v>2357</v>
      </c>
      <c r="E1544" s="4">
        <v>180.46</v>
      </c>
      <c r="F1544" s="4">
        <v>180.39</v>
      </c>
      <c r="G1544" s="7">
        <v>1336.22</v>
      </c>
      <c r="I1544" s="7">
        <f t="shared" si="24"/>
        <v>1336.22</v>
      </c>
    </row>
    <row r="1545" spans="1:9" x14ac:dyDescent="0.2">
      <c r="A1545" s="1" t="s">
        <v>2327</v>
      </c>
      <c r="B1545" t="s">
        <v>2358</v>
      </c>
      <c r="E1545" s="4">
        <v>205.24</v>
      </c>
      <c r="F1545" s="38">
        <v>206.15</v>
      </c>
      <c r="G1545" s="7">
        <v>1527.069</v>
      </c>
      <c r="I1545" s="7">
        <f t="shared" si="24"/>
        <v>1527.069</v>
      </c>
    </row>
    <row r="1546" spans="1:9" x14ac:dyDescent="0.2">
      <c r="A1546" s="1" t="s">
        <v>2327</v>
      </c>
      <c r="B1546" t="s">
        <v>2359</v>
      </c>
      <c r="E1546" s="4">
        <v>246.03</v>
      </c>
      <c r="F1546" s="4">
        <v>245.93</v>
      </c>
      <c r="G1546" s="7">
        <v>1821.7</v>
      </c>
      <c r="I1546" s="7">
        <f t="shared" si="24"/>
        <v>1821.7</v>
      </c>
    </row>
    <row r="1547" spans="1:9" x14ac:dyDescent="0.2">
      <c r="A1547" s="1" t="s">
        <v>2327</v>
      </c>
      <c r="B1547" t="s">
        <v>2360</v>
      </c>
      <c r="E1547" s="4">
        <v>285.27</v>
      </c>
      <c r="F1547" s="4">
        <v>285.14999999999998</v>
      </c>
      <c r="G1547" s="7">
        <v>2112.2159999999999</v>
      </c>
      <c r="I1547" s="7">
        <f t="shared" si="24"/>
        <v>2112.2159999999999</v>
      </c>
    </row>
    <row r="1548" spans="1:9" x14ac:dyDescent="0.2">
      <c r="A1548" s="1" t="s">
        <v>2327</v>
      </c>
      <c r="B1548" t="s">
        <v>2361</v>
      </c>
      <c r="E1548" s="4">
        <v>250.76</v>
      </c>
      <c r="F1548" s="59">
        <v>250.66</v>
      </c>
      <c r="G1548" s="7">
        <v>1856.76</v>
      </c>
      <c r="I1548" s="7">
        <f t="shared" si="24"/>
        <v>1856.76</v>
      </c>
    </row>
    <row r="1549" spans="1:9" x14ac:dyDescent="0.2">
      <c r="A1549" s="1" t="s">
        <v>2327</v>
      </c>
      <c r="B1549" t="s">
        <v>2362</v>
      </c>
      <c r="E1549" s="4">
        <v>339.33</v>
      </c>
      <c r="F1549" s="4">
        <v>339.19</v>
      </c>
      <c r="G1549" s="7">
        <v>2512.5149999999999</v>
      </c>
      <c r="I1549" s="7">
        <f t="shared" si="24"/>
        <v>2512.5149999999999</v>
      </c>
    </row>
    <row r="1550" spans="1:9" x14ac:dyDescent="0.2">
      <c r="A1550" s="1" t="s">
        <v>2327</v>
      </c>
      <c r="B1550" t="s">
        <v>2363</v>
      </c>
      <c r="E1550" s="4">
        <v>274.31</v>
      </c>
      <c r="F1550" s="4">
        <v>274.20999999999998</v>
      </c>
      <c r="G1550" s="7">
        <v>2031.1590000000001</v>
      </c>
      <c r="I1550" s="7">
        <f t="shared" si="24"/>
        <v>2031.1590000000001</v>
      </c>
    </row>
    <row r="1551" spans="1:9" x14ac:dyDescent="0.2">
      <c r="A1551" s="1" t="s">
        <v>15</v>
      </c>
      <c r="B1551" t="s">
        <v>2364</v>
      </c>
      <c r="E1551" s="4">
        <v>57.71</v>
      </c>
      <c r="F1551" s="4">
        <v>57.71</v>
      </c>
      <c r="G1551" s="7">
        <v>427.5</v>
      </c>
      <c r="I1551" s="7">
        <f t="shared" si="24"/>
        <v>427.5</v>
      </c>
    </row>
    <row r="1552" spans="1:9" x14ac:dyDescent="0.2">
      <c r="A1552" s="1" t="s">
        <v>2327</v>
      </c>
      <c r="B1552" t="s">
        <v>2365</v>
      </c>
      <c r="E1552" s="4">
        <v>398.63</v>
      </c>
      <c r="F1552" s="4">
        <v>398.63</v>
      </c>
      <c r="I1552" s="7">
        <f t="shared" si="24"/>
        <v>0</v>
      </c>
    </row>
    <row r="1553" spans="1:9" x14ac:dyDescent="0.2">
      <c r="A1553" s="1" t="s">
        <v>15</v>
      </c>
      <c r="B1553" t="s">
        <v>2366</v>
      </c>
      <c r="E1553" s="4">
        <v>25.62</v>
      </c>
      <c r="F1553" s="4">
        <v>25.62</v>
      </c>
      <c r="I1553" s="7">
        <f t="shared" si="24"/>
        <v>0</v>
      </c>
    </row>
    <row r="1554" spans="1:9" x14ac:dyDescent="0.2">
      <c r="A1554" s="1" t="s">
        <v>15</v>
      </c>
      <c r="B1554" t="s">
        <v>2366</v>
      </c>
      <c r="E1554" s="4">
        <v>25.53</v>
      </c>
      <c r="F1554" s="4">
        <v>25.53</v>
      </c>
      <c r="I1554" s="7">
        <f t="shared" si="24"/>
        <v>0</v>
      </c>
    </row>
    <row r="1555" spans="1:9" x14ac:dyDescent="0.2">
      <c r="A1555" s="1" t="s">
        <v>2321</v>
      </c>
      <c r="B1555" t="s">
        <v>2367</v>
      </c>
      <c r="E1555" s="4">
        <v>25.2</v>
      </c>
      <c r="F1555" s="4">
        <v>25.2</v>
      </c>
      <c r="I1555" s="7">
        <f t="shared" si="24"/>
        <v>0</v>
      </c>
    </row>
    <row r="1556" spans="1:9" x14ac:dyDescent="0.2">
      <c r="A1556" s="1" t="s">
        <v>535</v>
      </c>
      <c r="B1556" t="s">
        <v>2368</v>
      </c>
      <c r="E1556" s="4">
        <v>25</v>
      </c>
      <c r="F1556" s="4">
        <v>25</v>
      </c>
      <c r="I1556" s="7">
        <f t="shared" si="24"/>
        <v>0</v>
      </c>
    </row>
    <row r="1557" spans="1:9" x14ac:dyDescent="0.2">
      <c r="A1557" s="1" t="s">
        <v>535</v>
      </c>
      <c r="B1557" t="s">
        <v>2369</v>
      </c>
      <c r="E1557" s="4">
        <v>76.81</v>
      </c>
      <c r="F1557" s="4">
        <v>76.819999999999993</v>
      </c>
      <c r="G1557" s="7">
        <v>569</v>
      </c>
      <c r="I1557" s="7">
        <f t="shared" si="24"/>
        <v>569</v>
      </c>
    </row>
    <row r="1558" spans="1:9" x14ac:dyDescent="0.2">
      <c r="A1558" s="1" t="s">
        <v>535</v>
      </c>
      <c r="B1558" t="s">
        <v>2370</v>
      </c>
      <c r="E1558" s="4">
        <v>26.54</v>
      </c>
      <c r="F1558" s="4">
        <v>26.54</v>
      </c>
      <c r="I1558" s="7">
        <f t="shared" si="24"/>
        <v>0</v>
      </c>
    </row>
    <row r="1559" spans="1:9" x14ac:dyDescent="0.2">
      <c r="A1559" s="1" t="s">
        <v>535</v>
      </c>
      <c r="B1559" t="s">
        <v>2371</v>
      </c>
      <c r="E1559" s="4">
        <v>28.75</v>
      </c>
      <c r="F1559" s="4">
        <v>28.75</v>
      </c>
      <c r="I1559" s="7">
        <f t="shared" si="24"/>
        <v>0</v>
      </c>
    </row>
    <row r="1560" spans="1:9" x14ac:dyDescent="0.2">
      <c r="A1560" s="1" t="s">
        <v>2321</v>
      </c>
      <c r="B1560" t="s">
        <v>2372</v>
      </c>
      <c r="E1560" s="4">
        <v>25.05</v>
      </c>
      <c r="F1560" s="4">
        <v>25.05</v>
      </c>
      <c r="I1560" s="7">
        <f t="shared" si="24"/>
        <v>0</v>
      </c>
    </row>
    <row r="1561" spans="1:9" x14ac:dyDescent="0.2">
      <c r="A1561" s="1" t="s">
        <v>2321</v>
      </c>
      <c r="B1561" t="s">
        <v>2373</v>
      </c>
      <c r="E1561" s="4">
        <v>25.5</v>
      </c>
      <c r="F1561" s="4">
        <v>25.5</v>
      </c>
      <c r="I1561" s="7">
        <f t="shared" si="24"/>
        <v>0</v>
      </c>
    </row>
    <row r="1562" spans="1:9" x14ac:dyDescent="0.2">
      <c r="A1562" s="1" t="s">
        <v>18</v>
      </c>
      <c r="B1562" t="s">
        <v>2374</v>
      </c>
      <c r="E1562" s="4">
        <v>0</v>
      </c>
      <c r="F1562" s="4">
        <v>0</v>
      </c>
      <c r="G1562" s="7">
        <v>0</v>
      </c>
      <c r="I1562" s="7">
        <f t="shared" si="24"/>
        <v>0</v>
      </c>
    </row>
    <row r="1563" spans="1:9" x14ac:dyDescent="0.2">
      <c r="A1563" s="1" t="s">
        <v>18</v>
      </c>
      <c r="B1563" t="s">
        <v>2375</v>
      </c>
      <c r="E1563" s="4">
        <v>25</v>
      </c>
      <c r="F1563" s="4">
        <v>25</v>
      </c>
      <c r="I1563" s="7">
        <f t="shared" si="24"/>
        <v>0</v>
      </c>
    </row>
    <row r="1564" spans="1:9" x14ac:dyDescent="0.2">
      <c r="A1564" s="1" t="s">
        <v>18</v>
      </c>
      <c r="B1564" t="s">
        <v>2376</v>
      </c>
      <c r="E1564" s="4">
        <v>20.05</v>
      </c>
      <c r="F1564" s="4">
        <v>20.05</v>
      </c>
      <c r="G1564" s="7">
        <v>148.5</v>
      </c>
      <c r="I1564" s="7">
        <f t="shared" si="24"/>
        <v>148.5</v>
      </c>
    </row>
    <row r="1565" spans="1:9" x14ac:dyDescent="0.2">
      <c r="A1565" s="1" t="s">
        <v>18</v>
      </c>
      <c r="B1565" t="s">
        <v>2377</v>
      </c>
      <c r="E1565" s="4">
        <v>25.2</v>
      </c>
      <c r="F1565" s="4">
        <v>25.2</v>
      </c>
      <c r="I1565" s="7">
        <f t="shared" si="24"/>
        <v>0</v>
      </c>
    </row>
    <row r="1566" spans="1:9" x14ac:dyDescent="0.2">
      <c r="A1566" s="1" t="s">
        <v>15</v>
      </c>
      <c r="B1566" t="s">
        <v>2378</v>
      </c>
      <c r="E1566" s="4">
        <v>8.3000000000000007</v>
      </c>
      <c r="F1566" s="4">
        <v>8.3000000000000007</v>
      </c>
      <c r="G1566" s="7">
        <v>61.5</v>
      </c>
      <c r="I1566" s="7">
        <f t="shared" si="24"/>
        <v>61.5</v>
      </c>
    </row>
    <row r="1567" spans="1:9" x14ac:dyDescent="0.2">
      <c r="A1567" s="1" t="s">
        <v>2321</v>
      </c>
      <c r="B1567" t="s">
        <v>2379</v>
      </c>
      <c r="E1567" s="4">
        <v>25.51</v>
      </c>
      <c r="F1567" s="4">
        <v>25.51</v>
      </c>
      <c r="I1567" s="7">
        <f t="shared" si="24"/>
        <v>0</v>
      </c>
    </row>
    <row r="1568" spans="1:9" x14ac:dyDescent="0.2">
      <c r="A1568" s="1" t="s">
        <v>18</v>
      </c>
      <c r="B1568" t="s">
        <v>2380</v>
      </c>
      <c r="E1568" s="4">
        <v>344.15</v>
      </c>
      <c r="F1568" s="4">
        <v>344.15</v>
      </c>
      <c r="G1568" s="7">
        <f>2549.243</f>
        <v>2549.2429999999999</v>
      </c>
      <c r="I1568" s="7">
        <f t="shared" si="24"/>
        <v>2549.2429999999999</v>
      </c>
    </row>
    <row r="1569" spans="1:9" x14ac:dyDescent="0.2">
      <c r="A1569" s="1" t="s">
        <v>18</v>
      </c>
      <c r="B1569" t="s">
        <v>2381</v>
      </c>
      <c r="E1569" s="4">
        <v>25</v>
      </c>
      <c r="F1569" s="4">
        <v>25</v>
      </c>
      <c r="I1569" s="7">
        <f t="shared" si="24"/>
        <v>0</v>
      </c>
    </row>
    <row r="1570" spans="1:9" x14ac:dyDescent="0.2">
      <c r="A1570" s="1" t="s">
        <v>18</v>
      </c>
      <c r="B1570" t="s">
        <v>2382</v>
      </c>
      <c r="E1570" s="4">
        <v>28.22</v>
      </c>
      <c r="F1570" s="4">
        <v>28.22</v>
      </c>
      <c r="I1570" s="7">
        <f t="shared" si="24"/>
        <v>0</v>
      </c>
    </row>
    <row r="1571" spans="1:9" x14ac:dyDescent="0.2">
      <c r="A1571" s="1" t="s">
        <v>18</v>
      </c>
      <c r="B1571" t="s">
        <v>2382</v>
      </c>
      <c r="E1571" s="4">
        <v>26.88</v>
      </c>
      <c r="F1571" s="4">
        <v>26.88</v>
      </c>
      <c r="I1571" s="7">
        <f t="shared" si="24"/>
        <v>0</v>
      </c>
    </row>
    <row r="1572" spans="1:9" x14ac:dyDescent="0.2">
      <c r="A1572" s="1" t="s">
        <v>18</v>
      </c>
      <c r="B1572" t="s">
        <v>2382</v>
      </c>
      <c r="E1572" s="4">
        <v>25.89</v>
      </c>
      <c r="F1572" s="4">
        <v>25.89</v>
      </c>
      <c r="I1572" s="7">
        <f t="shared" si="24"/>
        <v>0</v>
      </c>
    </row>
    <row r="1573" spans="1:9" x14ac:dyDescent="0.2">
      <c r="E1573" s="4"/>
      <c r="F1573" s="4"/>
    </row>
    <row r="1574" spans="1:9" x14ac:dyDescent="0.2">
      <c r="A1574" s="62" t="s">
        <v>2383</v>
      </c>
      <c r="E1574" s="92">
        <f t="shared" ref="E1574:I1574" si="25">SUM(E1510:E1572)</f>
        <v>4611.6200000000008</v>
      </c>
      <c r="F1574" s="92">
        <f t="shared" si="25"/>
        <v>4615.5100000000011</v>
      </c>
      <c r="G1574" s="93">
        <f t="shared" si="25"/>
        <v>21009.232</v>
      </c>
      <c r="H1574" s="93">
        <f t="shared" si="25"/>
        <v>20.25</v>
      </c>
      <c r="I1574" s="93">
        <f t="shared" si="25"/>
        <v>21029.482</v>
      </c>
    </row>
    <row r="1575" spans="1:9" x14ac:dyDescent="0.2">
      <c r="A1575" s="62"/>
      <c r="B1575" s="15"/>
      <c r="C1575" s="15"/>
      <c r="D1575" s="15"/>
      <c r="E1575" s="4"/>
      <c r="F1575" s="4"/>
    </row>
  </sheetData>
  <sheetProtection algorithmName="SHA-512" hashValue="SP6QVWw7+BhQYsZPBrj5TGgeftJmO3zweq5xuZ+PrSoCINb1/z2VRawtD5LBfQurdGXHWxLhgthhHQt0duaM2w==" saltValue="Q/CRvtCMBHYafl9tmCAnLQ==" spinCount="100000" sheet="1" objects="1" scenarios="1"/>
  <printOptions gridLines="1"/>
  <pageMargins left="0" right="0" top="0.65" bottom="0" header="0.17" footer="0.18"/>
  <pageSetup scale="70" fitToHeight="20" orientation="landscape" r:id="rId1"/>
  <headerFooter alignWithMargins="0">
    <oddHeader>&amp;CMICHIGAN LIQUOR CONTROL COMMISSION
WINE REPORTS RECEIVED
September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</vt:lpstr>
      <vt:lpstr>SEP!Print_Titles</vt:lpstr>
    </vt:vector>
  </TitlesOfParts>
  <Company>State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 2015 Wine Tax Data</dc:title>
  <dc:creator>Konieczny, Sandra (LARA)</dc:creator>
  <cp:keywords>September 2015 Wine Tax Data</cp:keywords>
  <cp:lastModifiedBy>Marvin, David (LARA)</cp:lastModifiedBy>
  <dcterms:created xsi:type="dcterms:W3CDTF">2016-02-23T16:02:26Z</dcterms:created>
  <dcterms:modified xsi:type="dcterms:W3CDTF">2016-02-23T16:47:53Z</dcterms:modified>
  <cp:category>September 2015 Wine Tax Data</cp:category>
</cp:coreProperties>
</file>